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490" windowHeight="7530" activeTab="3"/>
  </bookViews>
  <sheets>
    <sheet name="データベース" sheetId="5" r:id="rId1"/>
    <sheet name="県柔連登録" sheetId="30" r:id="rId2"/>
    <sheet name="総体【男】" sheetId="7" r:id="rId3"/>
    <sheet name="総体【女】" sheetId="18" r:id="rId4"/>
    <sheet name="地区新人【男】 " sheetId="26" r:id="rId5"/>
    <sheet name="地区新人【女】 " sheetId="27" r:id="rId6"/>
    <sheet name="県新人【男】" sheetId="19" r:id="rId7"/>
    <sheet name="県新人【女】" sheetId="20" r:id="rId8"/>
    <sheet name="県新人【宿】" sheetId="23" r:id="rId9"/>
    <sheet name="選手権地区予選【男】" sheetId="28" r:id="rId10"/>
    <sheet name="選手権地区予選【女】" sheetId="29" r:id="rId11"/>
    <sheet name="選手権県予選【男】" sheetId="21" r:id="rId12"/>
    <sheet name="選手権県予選【女】" sheetId="22" r:id="rId13"/>
    <sheet name="選手変更届け" sheetId="24" r:id="rId14"/>
    <sheet name="オーダー" sheetId="3" r:id="rId15"/>
  </sheets>
  <definedNames>
    <definedName name="_xlnm.Print_Area" localSheetId="1">県柔連登録!$A$1:$Y$52</definedName>
    <definedName name="_xlnm.Print_Area" localSheetId="8">県新人【宿】!$A$1:$R$37</definedName>
    <definedName name="_xlnm.Print_Area" localSheetId="7">県新人【女】!$A$1:$Z$63</definedName>
    <definedName name="_xlnm.Print_Area" localSheetId="6">県新人【男】!$A$1:$Z$63</definedName>
    <definedName name="_xlnm.Print_Area" localSheetId="12">選手権県予選【女】!$A$1:$AA$55</definedName>
    <definedName name="_xlnm.Print_Area" localSheetId="11">選手権県予選【男】!$A$1:$AA$57</definedName>
    <definedName name="_xlnm.Print_Area" localSheetId="10">選手権地区予選【女】!$A$1:$AA$48</definedName>
    <definedName name="_xlnm.Print_Area" localSheetId="9">選手権地区予選【男】!$A$1:$AA$50</definedName>
    <definedName name="_xlnm.Print_Area" localSheetId="13">選手変更届け!$A$1:$S$18</definedName>
    <definedName name="_xlnm.Print_Area" localSheetId="3">総体【女】!$A$1:$Z$56</definedName>
    <definedName name="_xlnm.Print_Area" localSheetId="2">総体【男】!$A$1:$Z$56</definedName>
    <definedName name="_xlnm.Print_Area" localSheetId="5">'地区新人【女】 '!$A$1:$Z$59</definedName>
    <definedName name="_xlnm.Print_Area" localSheetId="4">'地区新人【男】 '!$A$1:$Z$59</definedName>
  </definedNames>
  <calcPr calcId="125725"/>
</workbook>
</file>

<file path=xl/calcChain.xml><?xml version="1.0" encoding="utf-8"?>
<calcChain xmlns="http://schemas.openxmlformats.org/spreadsheetml/2006/main">
  <c r="P25" i="26"/>
  <c r="P26"/>
  <c r="P27"/>
  <c r="P28"/>
  <c r="P29"/>
  <c r="P30"/>
  <c r="P31"/>
  <c r="P32"/>
  <c r="P33"/>
  <c r="P34"/>
  <c r="P35"/>
  <c r="P36"/>
  <c r="P37"/>
  <c r="P38"/>
  <c r="P39"/>
  <c r="P40"/>
  <c r="P41"/>
  <c r="P42"/>
  <c r="P43"/>
  <c r="P44"/>
  <c r="P45"/>
  <c r="P46"/>
  <c r="P47"/>
  <c r="P48"/>
  <c r="P49"/>
  <c r="P50"/>
  <c r="P51"/>
  <c r="P24"/>
  <c r="P14"/>
  <c r="P15"/>
  <c r="P16"/>
  <c r="P17"/>
  <c r="P18"/>
  <c r="P13"/>
  <c r="AB6" i="24"/>
  <c r="AA6"/>
  <c r="AB5"/>
  <c r="AA5"/>
  <c r="AB4"/>
  <c r="AA4"/>
  <c r="AB3"/>
  <c r="AA3"/>
  <c r="AB2"/>
  <c r="AA2"/>
  <c r="I12"/>
  <c r="L10" i="22"/>
  <c r="D10"/>
  <c r="Q8"/>
  <c r="Y8" s="1"/>
  <c r="Q7"/>
  <c r="Y7" s="1"/>
  <c r="D7"/>
  <c r="L10" i="21"/>
  <c r="D10"/>
  <c r="Q8"/>
  <c r="Y8" s="1"/>
  <c r="Q7"/>
  <c r="Y7" s="1"/>
  <c r="D7"/>
  <c r="L10" i="29"/>
  <c r="D10"/>
  <c r="Q22" i="22"/>
  <c r="Q23"/>
  <c r="Q24"/>
  <c r="Q25"/>
  <c r="Q26"/>
  <c r="Q27"/>
  <c r="Q28"/>
  <c r="Q29"/>
  <c r="Q30"/>
  <c r="Q31"/>
  <c r="Q32"/>
  <c r="Q33"/>
  <c r="Q34"/>
  <c r="Q35"/>
  <c r="Q36"/>
  <c r="Q37"/>
  <c r="Q38"/>
  <c r="Q39"/>
  <c r="Q40"/>
  <c r="Q21"/>
  <c r="Q14"/>
  <c r="Q15"/>
  <c r="Q16"/>
  <c r="Q17"/>
  <c r="Q13"/>
  <c r="Q24" i="21"/>
  <c r="Q25"/>
  <c r="Q26"/>
  <c r="Q27"/>
  <c r="Q28"/>
  <c r="Q29"/>
  <c r="Q30"/>
  <c r="Q31"/>
  <c r="Q32"/>
  <c r="Q33"/>
  <c r="Q34"/>
  <c r="Q35"/>
  <c r="Q36"/>
  <c r="Q37"/>
  <c r="Q38"/>
  <c r="Q39"/>
  <c r="Q40"/>
  <c r="Q41"/>
  <c r="Q42"/>
  <c r="Q23"/>
  <c r="Q14"/>
  <c r="Q15"/>
  <c r="Q16"/>
  <c r="Q17"/>
  <c r="Q18"/>
  <c r="Q19"/>
  <c r="Q13"/>
  <c r="Q22" i="29"/>
  <c r="Q23"/>
  <c r="Q24"/>
  <c r="Q25"/>
  <c r="Q26"/>
  <c r="Q27"/>
  <c r="Q28"/>
  <c r="Q29"/>
  <c r="Q30"/>
  <c r="Q31"/>
  <c r="Q32"/>
  <c r="Q33"/>
  <c r="Q34"/>
  <c r="Q35"/>
  <c r="Q36"/>
  <c r="Q37"/>
  <c r="Q38"/>
  <c r="Q39"/>
  <c r="Q40"/>
  <c r="Q21"/>
  <c r="Q14"/>
  <c r="Q15"/>
  <c r="Q16"/>
  <c r="Q17"/>
  <c r="Q13"/>
  <c r="Q24" i="28"/>
  <c r="Q25"/>
  <c r="Q26"/>
  <c r="Q27"/>
  <c r="Q28"/>
  <c r="Q29"/>
  <c r="Q30"/>
  <c r="Q31"/>
  <c r="Q32"/>
  <c r="Q33"/>
  <c r="Q34"/>
  <c r="Q35"/>
  <c r="Q36"/>
  <c r="Q37"/>
  <c r="Q38"/>
  <c r="Q39"/>
  <c r="Q40"/>
  <c r="Q41"/>
  <c r="Q42"/>
  <c r="Q23"/>
  <c r="Q14"/>
  <c r="Q15"/>
  <c r="Q16"/>
  <c r="Q17"/>
  <c r="Q18"/>
  <c r="Q19"/>
  <c r="Q13"/>
  <c r="D5" i="22"/>
  <c r="D5" i="21"/>
  <c r="Q8" i="29"/>
  <c r="W8" s="1"/>
  <c r="Q7"/>
  <c r="Y7" s="1"/>
  <c r="D7"/>
  <c r="D5"/>
  <c r="Q8" i="28"/>
  <c r="P8" i="20"/>
  <c r="S8" s="1"/>
  <c r="AL9" i="29"/>
  <c r="AK9"/>
  <c r="AL8"/>
  <c r="AK8"/>
  <c r="AL7"/>
  <c r="AK7"/>
  <c r="AL6"/>
  <c r="AK6"/>
  <c r="AL5"/>
  <c r="AK5"/>
  <c r="AL9" i="21"/>
  <c r="AK9"/>
  <c r="AL8"/>
  <c r="AK8"/>
  <c r="AL7"/>
  <c r="AK7"/>
  <c r="AL6"/>
  <c r="AK6"/>
  <c r="AL5"/>
  <c r="AK5"/>
  <c r="AL9" i="22"/>
  <c r="AK9"/>
  <c r="AL8"/>
  <c r="AK8"/>
  <c r="AL7"/>
  <c r="AK7"/>
  <c r="AL6"/>
  <c r="AK6"/>
  <c r="AL5"/>
  <c r="AK5"/>
  <c r="AL9" i="28"/>
  <c r="AK9"/>
  <c r="AL8"/>
  <c r="AK8"/>
  <c r="AL7"/>
  <c r="AK7"/>
  <c r="AL6"/>
  <c r="AK6"/>
  <c r="AL5"/>
  <c r="AK5"/>
  <c r="K10" i="20"/>
  <c r="C10"/>
  <c r="P7"/>
  <c r="X7" s="1"/>
  <c r="C7"/>
  <c r="K10" i="19"/>
  <c r="C10"/>
  <c r="P8"/>
  <c r="X8" s="1"/>
  <c r="P7"/>
  <c r="Y7" s="1"/>
  <c r="C7"/>
  <c r="K10" i="27"/>
  <c r="C10"/>
  <c r="P8"/>
  <c r="W8" s="1"/>
  <c r="P7"/>
  <c r="Y7" s="1"/>
  <c r="C7"/>
  <c r="K10" i="26"/>
  <c r="C10"/>
  <c r="P25" i="20"/>
  <c r="P26"/>
  <c r="P27"/>
  <c r="P28"/>
  <c r="P29"/>
  <c r="P30"/>
  <c r="P31"/>
  <c r="P32"/>
  <c r="P33"/>
  <c r="P34"/>
  <c r="P35"/>
  <c r="P36"/>
  <c r="P37"/>
  <c r="P38"/>
  <c r="P39"/>
  <c r="P40"/>
  <c r="P41"/>
  <c r="P42"/>
  <c r="P43"/>
  <c r="P44"/>
  <c r="P45"/>
  <c r="P46"/>
  <c r="P47"/>
  <c r="P48"/>
  <c r="P49"/>
  <c r="P50"/>
  <c r="P51"/>
  <c r="P24"/>
  <c r="P14"/>
  <c r="P15"/>
  <c r="P16"/>
  <c r="P13"/>
  <c r="P25" i="19"/>
  <c r="P26"/>
  <c r="P27"/>
  <c r="P28"/>
  <c r="P29"/>
  <c r="P30"/>
  <c r="P31"/>
  <c r="P32"/>
  <c r="P33"/>
  <c r="P34"/>
  <c r="P35"/>
  <c r="P36"/>
  <c r="P37"/>
  <c r="P38"/>
  <c r="P39"/>
  <c r="P40"/>
  <c r="P41"/>
  <c r="P42"/>
  <c r="P43"/>
  <c r="P44"/>
  <c r="P45"/>
  <c r="P46"/>
  <c r="P47"/>
  <c r="P48"/>
  <c r="P49"/>
  <c r="P50"/>
  <c r="P51"/>
  <c r="P24"/>
  <c r="P14"/>
  <c r="P15"/>
  <c r="P16"/>
  <c r="P17"/>
  <c r="P18"/>
  <c r="P13"/>
  <c r="AK9" i="27"/>
  <c r="AJ9"/>
  <c r="AK8"/>
  <c r="AJ8"/>
  <c r="AK7"/>
  <c r="AJ7"/>
  <c r="AK6"/>
  <c r="AJ6"/>
  <c r="AK5"/>
  <c r="AJ5"/>
  <c r="AK9" i="19"/>
  <c r="AJ9"/>
  <c r="AK8"/>
  <c r="AJ8"/>
  <c r="AK7"/>
  <c r="AJ7"/>
  <c r="AK6"/>
  <c r="AJ6"/>
  <c r="AK5"/>
  <c r="AJ5"/>
  <c r="AK9" i="20"/>
  <c r="AJ9"/>
  <c r="AK8"/>
  <c r="AJ8"/>
  <c r="AK7"/>
  <c r="AJ7"/>
  <c r="AK6"/>
  <c r="AJ6"/>
  <c r="AK5"/>
  <c r="AJ5"/>
  <c r="AK9" i="26"/>
  <c r="AJ9"/>
  <c r="AK8"/>
  <c r="AJ8"/>
  <c r="AK7"/>
  <c r="AJ7"/>
  <c r="AK6"/>
  <c r="AJ6"/>
  <c r="AK5"/>
  <c r="AJ5"/>
  <c r="C5" i="27"/>
  <c r="C5" i="19"/>
  <c r="C5" i="20"/>
  <c r="P8" i="26"/>
  <c r="Y8" s="1"/>
  <c r="P7"/>
  <c r="X7" s="1"/>
  <c r="C7"/>
  <c r="C5"/>
  <c r="V7" i="19" l="1"/>
  <c r="AL7" i="20"/>
  <c r="P5" s="1"/>
  <c r="AL8" i="19"/>
  <c r="AL5" i="27"/>
  <c r="C8" s="1"/>
  <c r="AL7"/>
  <c r="AL7" i="26"/>
  <c r="AL6" i="27"/>
  <c r="P5" s="1"/>
  <c r="AM6" i="22"/>
  <c r="Q5" s="1"/>
  <c r="AM5" i="21"/>
  <c r="AM8"/>
  <c r="AM5" i="29"/>
  <c r="H4" i="24"/>
  <c r="AL9" i="27"/>
  <c r="S7" i="19"/>
  <c r="AM9" i="22"/>
  <c r="R7"/>
  <c r="AL8" i="26"/>
  <c r="AL5" i="20"/>
  <c r="C9" i="19"/>
  <c r="C9" i="20"/>
  <c r="AM6" i="28"/>
  <c r="AM8"/>
  <c r="AM5" i="22"/>
  <c r="D8" s="1"/>
  <c r="AM7"/>
  <c r="AM6" i="29"/>
  <c r="D8" s="1"/>
  <c r="S7" i="21"/>
  <c r="Z7"/>
  <c r="W7" i="22"/>
  <c r="D9"/>
  <c r="R7" i="27"/>
  <c r="C9"/>
  <c r="AM7" i="29"/>
  <c r="Q5" s="1"/>
  <c r="AM9"/>
  <c r="T7" i="21"/>
  <c r="X7" i="22"/>
  <c r="AL9" i="26"/>
  <c r="AL6" i="19"/>
  <c r="P5" s="1"/>
  <c r="S7" i="27"/>
  <c r="W7" i="21"/>
  <c r="AL8" i="20"/>
  <c r="AL5" i="19"/>
  <c r="AL7"/>
  <c r="V7" i="27"/>
  <c r="AM9" i="28"/>
  <c r="Q5" s="1"/>
  <c r="D9" i="29"/>
  <c r="R7" i="21"/>
  <c r="X7"/>
  <c r="S7" i="22"/>
  <c r="T8"/>
  <c r="AL5" i="26"/>
  <c r="C8" s="1"/>
  <c r="AL9" i="20"/>
  <c r="AL8" i="27"/>
  <c r="W7"/>
  <c r="R7" i="19"/>
  <c r="S7" i="20"/>
  <c r="Y7"/>
  <c r="AM5" i="28"/>
  <c r="D8" s="1"/>
  <c r="AM7"/>
  <c r="AM6" i="21"/>
  <c r="D8" s="1"/>
  <c r="AM8" i="29"/>
  <c r="T7"/>
  <c r="Z7"/>
  <c r="D9" i="21"/>
  <c r="U7" i="20"/>
  <c r="V7" i="29"/>
  <c r="AL6" i="20"/>
  <c r="C8" s="1"/>
  <c r="Q7"/>
  <c r="V7"/>
  <c r="AM8" i="22"/>
  <c r="R7" i="29"/>
  <c r="W7"/>
  <c r="V7" i="21"/>
  <c r="T7" i="22"/>
  <c r="Z7"/>
  <c r="S7" i="26"/>
  <c r="Y7"/>
  <c r="AL6"/>
  <c r="P5" s="1"/>
  <c r="AL9" i="19"/>
  <c r="C8" s="1"/>
  <c r="W7"/>
  <c r="R7" i="20"/>
  <c r="W7"/>
  <c r="AM7" i="21"/>
  <c r="Q5" s="1"/>
  <c r="AM9"/>
  <c r="S7" i="29"/>
  <c r="X7"/>
  <c r="V7" i="22"/>
  <c r="U7"/>
  <c r="R8"/>
  <c r="V8"/>
  <c r="Z8"/>
  <c r="S8"/>
  <c r="W8"/>
  <c r="X8"/>
  <c r="U8"/>
  <c r="U7" i="21"/>
  <c r="R8"/>
  <c r="V8"/>
  <c r="Z8"/>
  <c r="S8"/>
  <c r="W8"/>
  <c r="T8"/>
  <c r="X8"/>
  <c r="U8"/>
  <c r="T8" i="29"/>
  <c r="X8"/>
  <c r="U8"/>
  <c r="Y8"/>
  <c r="U7"/>
  <c r="R8"/>
  <c r="V8"/>
  <c r="Z8"/>
  <c r="S8"/>
  <c r="V8" i="20"/>
  <c r="X8"/>
  <c r="W8"/>
  <c r="R8"/>
  <c r="T7"/>
  <c r="Q8"/>
  <c r="U8"/>
  <c r="Y8"/>
  <c r="T8"/>
  <c r="T7" i="19"/>
  <c r="X7"/>
  <c r="Q8"/>
  <c r="U8"/>
  <c r="Y8"/>
  <c r="Q7"/>
  <c r="U7"/>
  <c r="R8"/>
  <c r="V8"/>
  <c r="S8"/>
  <c r="W8"/>
  <c r="T8"/>
  <c r="X8" i="27"/>
  <c r="T7"/>
  <c r="X7"/>
  <c r="Q8"/>
  <c r="U8"/>
  <c r="Y8"/>
  <c r="T8"/>
  <c r="Q7"/>
  <c r="U7"/>
  <c r="R8"/>
  <c r="V8"/>
  <c r="S8"/>
  <c r="C9" i="26"/>
  <c r="S8"/>
  <c r="U7"/>
  <c r="Q7"/>
  <c r="V7"/>
  <c r="R7"/>
  <c r="W7"/>
  <c r="R8"/>
  <c r="V8"/>
  <c r="W8"/>
  <c r="T8"/>
  <c r="X8"/>
  <c r="T7"/>
  <c r="Q8"/>
  <c r="U8"/>
  <c r="G42" i="30"/>
  <c r="G43"/>
  <c r="G44"/>
  <c r="G45"/>
  <c r="G41"/>
  <c r="C7" i="7"/>
  <c r="P8" i="18"/>
  <c r="Y8" s="1"/>
  <c r="P7"/>
  <c r="X7" s="1"/>
  <c r="C7"/>
  <c r="C5"/>
  <c r="AK9"/>
  <c r="AJ9"/>
  <c r="AK8"/>
  <c r="AJ8"/>
  <c r="AK7"/>
  <c r="AJ7"/>
  <c r="AK6"/>
  <c r="AJ6"/>
  <c r="AK5"/>
  <c r="AJ5"/>
  <c r="R7" l="1"/>
  <c r="S7"/>
  <c r="AL5"/>
  <c r="P5" s="1"/>
  <c r="AL7"/>
  <c r="C8" s="1"/>
  <c r="V7"/>
  <c r="W7"/>
  <c r="AL6"/>
  <c r="AL8"/>
  <c r="AL9"/>
  <c r="T8"/>
  <c r="Q7"/>
  <c r="U7"/>
  <c r="Y7"/>
  <c r="R8"/>
  <c r="V8"/>
  <c r="S8"/>
  <c r="W8"/>
  <c r="X8"/>
  <c r="T7"/>
  <c r="Q8"/>
  <c r="U8"/>
  <c r="E48" i="30"/>
  <c r="Q56" s="1"/>
  <c r="Y51"/>
  <c r="Y50"/>
  <c r="Y49"/>
  <c r="Y48"/>
  <c r="M48"/>
  <c r="Q51"/>
  <c r="X56" s="1"/>
  <c r="Q50"/>
  <c r="V56" s="1"/>
  <c r="Q49"/>
  <c r="U56" s="1"/>
  <c r="M51"/>
  <c r="M50"/>
  <c r="M49"/>
  <c r="E51"/>
  <c r="W56" s="1"/>
  <c r="E50"/>
  <c r="S56" s="1"/>
  <c r="E49"/>
  <c r="R56" s="1"/>
  <c r="Q48"/>
  <c r="T56" s="1"/>
  <c r="W32"/>
  <c r="G19" i="7"/>
  <c r="P8"/>
  <c r="P13"/>
  <c r="P14"/>
  <c r="P15"/>
  <c r="P16"/>
  <c r="P17"/>
  <c r="P18"/>
  <c r="P19"/>
  <c r="P12"/>
  <c r="P24"/>
  <c r="P25"/>
  <c r="P26"/>
  <c r="P27"/>
  <c r="P28"/>
  <c r="P29"/>
  <c r="P30"/>
  <c r="P31"/>
  <c r="P32"/>
  <c r="P33"/>
  <c r="P34"/>
  <c r="P35"/>
  <c r="P36"/>
  <c r="P37"/>
  <c r="P38"/>
  <c r="P39"/>
  <c r="P40"/>
  <c r="P41"/>
  <c r="P42"/>
  <c r="P43"/>
  <c r="P44"/>
  <c r="P45"/>
  <c r="P46"/>
  <c r="P47"/>
  <c r="P48"/>
  <c r="P49"/>
  <c r="P50"/>
  <c r="P23"/>
  <c r="V41" i="30"/>
  <c r="L41"/>
  <c r="I41"/>
  <c r="B41"/>
  <c r="B42"/>
  <c r="B43"/>
  <c r="B44"/>
  <c r="B45"/>
  <c r="B32"/>
  <c r="D12" i="7"/>
  <c r="AJ6"/>
  <c r="AK6"/>
  <c r="AJ7"/>
  <c r="AK7"/>
  <c r="AJ8"/>
  <c r="AK8"/>
  <c r="AJ9"/>
  <c r="AK9"/>
  <c r="AK5"/>
  <c r="AJ5"/>
  <c r="AJ12"/>
  <c r="AF12"/>
  <c r="A4" i="29"/>
  <c r="A4" i="28"/>
  <c r="Q52" i="30" l="1"/>
  <c r="K35" s="1"/>
  <c r="V49"/>
  <c r="V51"/>
  <c r="V48"/>
  <c r="E52"/>
  <c r="K34" s="1"/>
  <c r="K37" s="1"/>
  <c r="J50"/>
  <c r="V50"/>
  <c r="J49"/>
  <c r="J51"/>
  <c r="J48"/>
  <c r="AL5" i="7"/>
  <c r="C8" s="1"/>
  <c r="AL8"/>
  <c r="AL7"/>
  <c r="AL6"/>
  <c r="P5" s="1"/>
  <c r="AL9"/>
  <c r="AL62" i="29"/>
  <c r="AK62"/>
  <c r="AH62"/>
  <c r="AI62" s="1"/>
  <c r="AG62"/>
  <c r="AL61"/>
  <c r="AK61"/>
  <c r="AH61"/>
  <c r="AI61" s="1"/>
  <c r="AG61"/>
  <c r="AL60"/>
  <c r="AK60"/>
  <c r="AH60"/>
  <c r="AI60" s="1"/>
  <c r="AG60"/>
  <c r="F47"/>
  <c r="AL59"/>
  <c r="AK59"/>
  <c r="AH59"/>
  <c r="AI59" s="1"/>
  <c r="AG59"/>
  <c r="P46"/>
  <c r="AL58"/>
  <c r="AK58"/>
  <c r="AH58"/>
  <c r="AI58" s="1"/>
  <c r="AG58"/>
  <c r="E45"/>
  <c r="AL57"/>
  <c r="AK57"/>
  <c r="AH57"/>
  <c r="AI57" s="1"/>
  <c r="AG57"/>
  <c r="AL56"/>
  <c r="AK56"/>
  <c r="AH56"/>
  <c r="AI56" s="1"/>
  <c r="AG56"/>
  <c r="AJ56" s="1"/>
  <c r="AL55"/>
  <c r="AK55"/>
  <c r="AH55"/>
  <c r="AI55" s="1"/>
  <c r="AG55"/>
  <c r="AL54"/>
  <c r="AK54"/>
  <c r="AH54"/>
  <c r="AI54" s="1"/>
  <c r="AG54"/>
  <c r="AL53"/>
  <c r="AK53"/>
  <c r="AH53"/>
  <c r="AI53" s="1"/>
  <c r="AG53"/>
  <c r="AL52"/>
  <c r="AK52"/>
  <c r="AH52"/>
  <c r="AI52" s="1"/>
  <c r="AG52"/>
  <c r="AL51"/>
  <c r="AK51"/>
  <c r="AH51"/>
  <c r="AI51" s="1"/>
  <c r="AG51"/>
  <c r="AL50"/>
  <c r="AK50"/>
  <c r="AH50"/>
  <c r="AI50" s="1"/>
  <c r="AG50"/>
  <c r="AL49"/>
  <c r="AK49"/>
  <c r="AH49"/>
  <c r="AI49" s="1"/>
  <c r="AG49"/>
  <c r="AL48"/>
  <c r="AK48"/>
  <c r="AH48"/>
  <c r="AI48" s="1"/>
  <c r="AG48"/>
  <c r="AL47"/>
  <c r="AK47"/>
  <c r="AH47"/>
  <c r="AI47" s="1"/>
  <c r="AG47"/>
  <c r="AL46"/>
  <c r="AK46"/>
  <c r="AH46"/>
  <c r="AI46" s="1"/>
  <c r="AG46"/>
  <c r="Y40"/>
  <c r="O40"/>
  <c r="M40"/>
  <c r="K40"/>
  <c r="H40"/>
  <c r="E40"/>
  <c r="C40"/>
  <c r="B40"/>
  <c r="AL45"/>
  <c r="AK45"/>
  <c r="AH45"/>
  <c r="AI45" s="1"/>
  <c r="AG45"/>
  <c r="Y39"/>
  <c r="O39"/>
  <c r="M39"/>
  <c r="K39"/>
  <c r="H39"/>
  <c r="E39"/>
  <c r="C39"/>
  <c r="B39"/>
  <c r="AL44"/>
  <c r="AK44"/>
  <c r="AH44"/>
  <c r="AI44" s="1"/>
  <c r="AG44"/>
  <c r="Y38"/>
  <c r="O38"/>
  <c r="M38"/>
  <c r="K38"/>
  <c r="H38"/>
  <c r="E38"/>
  <c r="C38"/>
  <c r="B38"/>
  <c r="AL43"/>
  <c r="AK43"/>
  <c r="AH43"/>
  <c r="AI43" s="1"/>
  <c r="AG43"/>
  <c r="Y37"/>
  <c r="O37"/>
  <c r="M37"/>
  <c r="K37"/>
  <c r="H37"/>
  <c r="E37"/>
  <c r="C37"/>
  <c r="B37"/>
  <c r="AL42"/>
  <c r="AK42"/>
  <c r="AH42"/>
  <c r="AI42" s="1"/>
  <c r="AG42"/>
  <c r="Y36"/>
  <c r="O36"/>
  <c r="M36"/>
  <c r="K36"/>
  <c r="H36"/>
  <c r="E36"/>
  <c r="C36"/>
  <c r="B36"/>
  <c r="AL41"/>
  <c r="AK41"/>
  <c r="AH41"/>
  <c r="AI41" s="1"/>
  <c r="AG41"/>
  <c r="Y35"/>
  <c r="O35"/>
  <c r="M35"/>
  <c r="K35"/>
  <c r="H35"/>
  <c r="E35"/>
  <c r="C35"/>
  <c r="B35"/>
  <c r="AL40"/>
  <c r="AK40"/>
  <c r="AH40"/>
  <c r="AI40" s="1"/>
  <c r="AG40"/>
  <c r="Y34"/>
  <c r="O34"/>
  <c r="M34"/>
  <c r="K34"/>
  <c r="H34"/>
  <c r="E34"/>
  <c r="C34"/>
  <c r="B34"/>
  <c r="AL39"/>
  <c r="AK39"/>
  <c r="AH39"/>
  <c r="AI39" s="1"/>
  <c r="AG39"/>
  <c r="Y33"/>
  <c r="O33"/>
  <c r="M33"/>
  <c r="K33"/>
  <c r="H33"/>
  <c r="E33"/>
  <c r="C33"/>
  <c r="B33"/>
  <c r="AL38"/>
  <c r="AK38"/>
  <c r="AH38"/>
  <c r="AI38" s="1"/>
  <c r="AG38"/>
  <c r="Y32"/>
  <c r="O32"/>
  <c r="M32"/>
  <c r="K32"/>
  <c r="H32"/>
  <c r="E32"/>
  <c r="C32"/>
  <c r="B32"/>
  <c r="AL37"/>
  <c r="AK37"/>
  <c r="AH37"/>
  <c r="AI37" s="1"/>
  <c r="AG37"/>
  <c r="Z31"/>
  <c r="O31"/>
  <c r="M31"/>
  <c r="K31"/>
  <c r="H31"/>
  <c r="E31"/>
  <c r="C31"/>
  <c r="B31"/>
  <c r="AL36"/>
  <c r="AK36"/>
  <c r="AH36"/>
  <c r="AI36" s="1"/>
  <c r="AG36"/>
  <c r="Y30"/>
  <c r="O30"/>
  <c r="M30"/>
  <c r="K30"/>
  <c r="H30"/>
  <c r="E30"/>
  <c r="C30"/>
  <c r="B30"/>
  <c r="AL35"/>
  <c r="AK35"/>
  <c r="AH35"/>
  <c r="AI35" s="1"/>
  <c r="AG35"/>
  <c r="Y29"/>
  <c r="O29"/>
  <c r="M29"/>
  <c r="K29"/>
  <c r="H29"/>
  <c r="E29"/>
  <c r="C29"/>
  <c r="B29"/>
  <c r="AL34"/>
  <c r="AK34"/>
  <c r="AH34"/>
  <c r="AI34" s="1"/>
  <c r="AG34"/>
  <c r="Y28"/>
  <c r="O28"/>
  <c r="M28"/>
  <c r="K28"/>
  <c r="H28"/>
  <c r="E28"/>
  <c r="C28"/>
  <c r="B28"/>
  <c r="AL33"/>
  <c r="AK33"/>
  <c r="AH33"/>
  <c r="AI33" s="1"/>
  <c r="AG33"/>
  <c r="Y27"/>
  <c r="O27"/>
  <c r="M27"/>
  <c r="K27"/>
  <c r="H27"/>
  <c r="E27"/>
  <c r="C27"/>
  <c r="B27"/>
  <c r="AL32"/>
  <c r="AK32"/>
  <c r="AH32"/>
  <c r="AI32" s="1"/>
  <c r="AG32"/>
  <c r="Y26"/>
  <c r="O26"/>
  <c r="M26"/>
  <c r="K26"/>
  <c r="H26"/>
  <c r="E26"/>
  <c r="C26"/>
  <c r="B26"/>
  <c r="AL31"/>
  <c r="AK31"/>
  <c r="AH31"/>
  <c r="AI31" s="1"/>
  <c r="AG31"/>
  <c r="Y25"/>
  <c r="O25"/>
  <c r="M25"/>
  <c r="K25"/>
  <c r="H25"/>
  <c r="E25"/>
  <c r="C25"/>
  <c r="B25"/>
  <c r="AL30"/>
  <c r="AK30"/>
  <c r="AH30"/>
  <c r="AI30" s="1"/>
  <c r="AG30"/>
  <c r="Y24"/>
  <c r="O24"/>
  <c r="M24"/>
  <c r="K24"/>
  <c r="H24"/>
  <c r="E24"/>
  <c r="C24"/>
  <c r="B24"/>
  <c r="AL29"/>
  <c r="AK29"/>
  <c r="AH29"/>
  <c r="AI29" s="1"/>
  <c r="AG29"/>
  <c r="Y23"/>
  <c r="O23"/>
  <c r="M23"/>
  <c r="K23"/>
  <c r="H23"/>
  <c r="E23"/>
  <c r="C23"/>
  <c r="B23"/>
  <c r="AL28"/>
  <c r="AK28"/>
  <c r="AH28"/>
  <c r="AI28" s="1"/>
  <c r="AG28"/>
  <c r="Y22"/>
  <c r="O22"/>
  <c r="M22"/>
  <c r="K22"/>
  <c r="H22"/>
  <c r="E22"/>
  <c r="C22"/>
  <c r="B22"/>
  <c r="AL27"/>
  <c r="AK27"/>
  <c r="AH27"/>
  <c r="AI27" s="1"/>
  <c r="AG27"/>
  <c r="Y21"/>
  <c r="O21"/>
  <c r="M21"/>
  <c r="K21"/>
  <c r="H21"/>
  <c r="E21"/>
  <c r="C21"/>
  <c r="B21"/>
  <c r="AL26"/>
  <c r="AK26"/>
  <c r="AH26"/>
  <c r="AI26" s="1"/>
  <c r="AG26"/>
  <c r="AL25"/>
  <c r="AK25"/>
  <c r="AH25"/>
  <c r="AI25" s="1"/>
  <c r="AG25"/>
  <c r="AL24"/>
  <c r="AK24"/>
  <c r="AH24"/>
  <c r="AI24" s="1"/>
  <c r="AG24"/>
  <c r="AL23"/>
  <c r="AK23"/>
  <c r="AH23"/>
  <c r="AI23" s="1"/>
  <c r="AG23"/>
  <c r="Y17"/>
  <c r="O17"/>
  <c r="M17"/>
  <c r="K17"/>
  <c r="H17"/>
  <c r="E17"/>
  <c r="C17"/>
  <c r="AL22"/>
  <c r="AK22"/>
  <c r="AH22"/>
  <c r="AI22" s="1"/>
  <c r="AG22"/>
  <c r="Y16"/>
  <c r="O16"/>
  <c r="M16"/>
  <c r="K16"/>
  <c r="H16"/>
  <c r="E16"/>
  <c r="C16"/>
  <c r="AL21"/>
  <c r="AK21"/>
  <c r="AH21"/>
  <c r="AI21" s="1"/>
  <c r="AG21"/>
  <c r="Y15"/>
  <c r="O15"/>
  <c r="M15"/>
  <c r="K15"/>
  <c r="H15"/>
  <c r="E15"/>
  <c r="C15"/>
  <c r="AL20"/>
  <c r="AK20"/>
  <c r="AH20"/>
  <c r="AI20" s="1"/>
  <c r="AG20"/>
  <c r="S14"/>
  <c r="O14"/>
  <c r="M14"/>
  <c r="K14"/>
  <c r="H14"/>
  <c r="E14"/>
  <c r="AL19"/>
  <c r="AK19"/>
  <c r="AH19"/>
  <c r="AI19" s="1"/>
  <c r="AG19"/>
  <c r="Y13"/>
  <c r="O13"/>
  <c r="M13"/>
  <c r="K13"/>
  <c r="H13"/>
  <c r="E13"/>
  <c r="AL18"/>
  <c r="AK18"/>
  <c r="AH18"/>
  <c r="AI18" s="1"/>
  <c r="AG18"/>
  <c r="AL17"/>
  <c r="AK17"/>
  <c r="AH17"/>
  <c r="AI17" s="1"/>
  <c r="AG17"/>
  <c r="AL16"/>
  <c r="AK16"/>
  <c r="AH16"/>
  <c r="AI16" s="1"/>
  <c r="AG16"/>
  <c r="AL15"/>
  <c r="AK15"/>
  <c r="AH15"/>
  <c r="AI15" s="1"/>
  <c r="AG15"/>
  <c r="AL14"/>
  <c r="AK14"/>
  <c r="AH14"/>
  <c r="AI14" s="1"/>
  <c r="AG14"/>
  <c r="AL13"/>
  <c r="AK13"/>
  <c r="AH13"/>
  <c r="AG13"/>
  <c r="AL62" i="28"/>
  <c r="AK62"/>
  <c r="AH62"/>
  <c r="AI62" s="1"/>
  <c r="AG62"/>
  <c r="F49"/>
  <c r="AL61"/>
  <c r="AK61"/>
  <c r="AH61"/>
  <c r="AI61" s="1"/>
  <c r="AG61"/>
  <c r="P48"/>
  <c r="AL60"/>
  <c r="AK60"/>
  <c r="AH60"/>
  <c r="AI60" s="1"/>
  <c r="AG60"/>
  <c r="E47"/>
  <c r="AL59"/>
  <c r="AK59"/>
  <c r="AH59"/>
  <c r="AI59" s="1"/>
  <c r="AG59"/>
  <c r="AL58"/>
  <c r="AK58"/>
  <c r="AH58"/>
  <c r="AI58" s="1"/>
  <c r="AG58"/>
  <c r="AL57"/>
  <c r="AK57"/>
  <c r="AH57"/>
  <c r="AI57" s="1"/>
  <c r="AG57"/>
  <c r="AL56"/>
  <c r="AK56"/>
  <c r="AH56"/>
  <c r="AI56" s="1"/>
  <c r="AG56"/>
  <c r="AL55"/>
  <c r="AK55"/>
  <c r="AH55"/>
  <c r="AI55" s="1"/>
  <c r="AG55"/>
  <c r="AL54"/>
  <c r="AK54"/>
  <c r="AH54"/>
  <c r="AI54" s="1"/>
  <c r="AG54"/>
  <c r="AL53"/>
  <c r="AK53"/>
  <c r="AH53"/>
  <c r="AI53" s="1"/>
  <c r="AG53"/>
  <c r="AL52"/>
  <c r="AK52"/>
  <c r="AH52"/>
  <c r="AI52" s="1"/>
  <c r="AG52"/>
  <c r="AL51"/>
  <c r="AK51"/>
  <c r="AH51"/>
  <c r="AI51" s="1"/>
  <c r="AG51"/>
  <c r="AL50"/>
  <c r="AK50"/>
  <c r="AH50"/>
  <c r="AI50" s="1"/>
  <c r="AG50"/>
  <c r="AL49"/>
  <c r="AK49"/>
  <c r="AH49"/>
  <c r="AI49" s="1"/>
  <c r="AG49"/>
  <c r="AL48"/>
  <c r="AK48"/>
  <c r="AH48"/>
  <c r="AI48" s="1"/>
  <c r="AG48"/>
  <c r="Z42"/>
  <c r="O42"/>
  <c r="M42"/>
  <c r="K42"/>
  <c r="H42"/>
  <c r="E42"/>
  <c r="C42"/>
  <c r="B42"/>
  <c r="AL47"/>
  <c r="AK47"/>
  <c r="AH47"/>
  <c r="AI47" s="1"/>
  <c r="AG47"/>
  <c r="Z41"/>
  <c r="O41"/>
  <c r="M41"/>
  <c r="K41"/>
  <c r="H41"/>
  <c r="E41"/>
  <c r="C41"/>
  <c r="B41"/>
  <c r="AL46"/>
  <c r="AK46"/>
  <c r="AH46"/>
  <c r="AI46" s="1"/>
  <c r="AG46"/>
  <c r="Z40"/>
  <c r="O40"/>
  <c r="M40"/>
  <c r="K40"/>
  <c r="H40"/>
  <c r="E40"/>
  <c r="C40"/>
  <c r="B40"/>
  <c r="AL45"/>
  <c r="AK45"/>
  <c r="AH45"/>
  <c r="AI45" s="1"/>
  <c r="AG45"/>
  <c r="Z39"/>
  <c r="O39"/>
  <c r="M39"/>
  <c r="K39"/>
  <c r="H39"/>
  <c r="E39"/>
  <c r="C39"/>
  <c r="B39"/>
  <c r="AL44"/>
  <c r="AK44"/>
  <c r="AH44"/>
  <c r="AI44" s="1"/>
  <c r="AG44"/>
  <c r="Z38"/>
  <c r="O38"/>
  <c r="M38"/>
  <c r="K38"/>
  <c r="H38"/>
  <c r="E38"/>
  <c r="C38"/>
  <c r="B38"/>
  <c r="AL43"/>
  <c r="AK43"/>
  <c r="AH43"/>
  <c r="AI43" s="1"/>
  <c r="AG43"/>
  <c r="Z37"/>
  <c r="O37"/>
  <c r="M37"/>
  <c r="K37"/>
  <c r="H37"/>
  <c r="E37"/>
  <c r="C37"/>
  <c r="B37"/>
  <c r="AL42"/>
  <c r="AK42"/>
  <c r="AH42"/>
  <c r="AI42" s="1"/>
  <c r="AG42"/>
  <c r="Z36"/>
  <c r="O36"/>
  <c r="M36"/>
  <c r="K36"/>
  <c r="H36"/>
  <c r="E36"/>
  <c r="C36"/>
  <c r="B36"/>
  <c r="AL41"/>
  <c r="AK41"/>
  <c r="AH41"/>
  <c r="AI41" s="1"/>
  <c r="AG41"/>
  <c r="Z35"/>
  <c r="O35"/>
  <c r="M35"/>
  <c r="K35"/>
  <c r="H35"/>
  <c r="E35"/>
  <c r="AL40"/>
  <c r="AK40"/>
  <c r="AH40"/>
  <c r="AI40" s="1"/>
  <c r="AG40"/>
  <c r="Z34"/>
  <c r="O34"/>
  <c r="M34"/>
  <c r="K34"/>
  <c r="H34"/>
  <c r="E34"/>
  <c r="C34"/>
  <c r="B34"/>
  <c r="AL39"/>
  <c r="AK39"/>
  <c r="AH39"/>
  <c r="AI39" s="1"/>
  <c r="AG39"/>
  <c r="Z33"/>
  <c r="O33"/>
  <c r="M33"/>
  <c r="K33"/>
  <c r="H33"/>
  <c r="E33"/>
  <c r="C33"/>
  <c r="B33"/>
  <c r="AL38"/>
  <c r="AK38"/>
  <c r="AH38"/>
  <c r="AI38" s="1"/>
  <c r="AG38"/>
  <c r="Y32"/>
  <c r="O32"/>
  <c r="M32"/>
  <c r="K32"/>
  <c r="H32"/>
  <c r="E32"/>
  <c r="C32"/>
  <c r="B32"/>
  <c r="AL37"/>
  <c r="AK37"/>
  <c r="AH37"/>
  <c r="AI37" s="1"/>
  <c r="AG37"/>
  <c r="Y31"/>
  <c r="O31"/>
  <c r="M31"/>
  <c r="K31"/>
  <c r="H31"/>
  <c r="E31"/>
  <c r="C31"/>
  <c r="B31"/>
  <c r="AL36"/>
  <c r="AK36"/>
  <c r="AH36"/>
  <c r="AI36" s="1"/>
  <c r="AG36"/>
  <c r="Y30"/>
  <c r="O30"/>
  <c r="M30"/>
  <c r="K30"/>
  <c r="H30"/>
  <c r="E30"/>
  <c r="C30"/>
  <c r="B30"/>
  <c r="AL35"/>
  <c r="AK35"/>
  <c r="AH35"/>
  <c r="AI35" s="1"/>
  <c r="AG35"/>
  <c r="Y29"/>
  <c r="O29"/>
  <c r="M29"/>
  <c r="K29"/>
  <c r="H29"/>
  <c r="E29"/>
  <c r="C29"/>
  <c r="B29"/>
  <c r="AL34"/>
  <c r="AK34"/>
  <c r="AH34"/>
  <c r="AI34" s="1"/>
  <c r="AG34"/>
  <c r="Y28"/>
  <c r="O28"/>
  <c r="M28"/>
  <c r="K28"/>
  <c r="H28"/>
  <c r="E28"/>
  <c r="C28"/>
  <c r="B28"/>
  <c r="AL33"/>
  <c r="AK33"/>
  <c r="AH33"/>
  <c r="AI33" s="1"/>
  <c r="AG33"/>
  <c r="Y27"/>
  <c r="O27"/>
  <c r="M27"/>
  <c r="K27"/>
  <c r="H27"/>
  <c r="E27"/>
  <c r="AL32"/>
  <c r="AK32"/>
  <c r="AH32"/>
  <c r="AI32" s="1"/>
  <c r="AG32"/>
  <c r="Y26"/>
  <c r="O26"/>
  <c r="M26"/>
  <c r="K26"/>
  <c r="H26"/>
  <c r="E26"/>
  <c r="C26"/>
  <c r="B26"/>
  <c r="AL31"/>
  <c r="AK31"/>
  <c r="AH31"/>
  <c r="AI31" s="1"/>
  <c r="AG31"/>
  <c r="Y25"/>
  <c r="O25"/>
  <c r="M25"/>
  <c r="K25"/>
  <c r="H25"/>
  <c r="E25"/>
  <c r="C25"/>
  <c r="B25"/>
  <c r="AL30"/>
  <c r="AK30"/>
  <c r="AH30"/>
  <c r="AI30" s="1"/>
  <c r="AG30"/>
  <c r="Y24"/>
  <c r="O24"/>
  <c r="M24"/>
  <c r="K24"/>
  <c r="H24"/>
  <c r="E24"/>
  <c r="C24"/>
  <c r="B24"/>
  <c r="AL29"/>
  <c r="AK29"/>
  <c r="AH29"/>
  <c r="AI29" s="1"/>
  <c r="AG29"/>
  <c r="Y23"/>
  <c r="O23"/>
  <c r="M23"/>
  <c r="K23"/>
  <c r="H23"/>
  <c r="E23"/>
  <c r="C23"/>
  <c r="B23"/>
  <c r="AL28"/>
  <c r="AK28"/>
  <c r="AH28"/>
  <c r="AI28" s="1"/>
  <c r="AG28"/>
  <c r="AL27"/>
  <c r="AK27"/>
  <c r="AH27"/>
  <c r="AI27" s="1"/>
  <c r="AG27"/>
  <c r="AL26"/>
  <c r="AK26"/>
  <c r="AH26"/>
  <c r="AI26" s="1"/>
  <c r="AG26"/>
  <c r="AL25"/>
  <c r="AK25"/>
  <c r="AH25"/>
  <c r="AI25" s="1"/>
  <c r="AG25"/>
  <c r="S19"/>
  <c r="O19"/>
  <c r="M19"/>
  <c r="K19"/>
  <c r="H19"/>
  <c r="E19"/>
  <c r="C19"/>
  <c r="AL24"/>
  <c r="AK24"/>
  <c r="AH24"/>
  <c r="AI24" s="1"/>
  <c r="AG24"/>
  <c r="Y18"/>
  <c r="O18"/>
  <c r="M18"/>
  <c r="K18"/>
  <c r="H18"/>
  <c r="E18"/>
  <c r="C18"/>
  <c r="AL23"/>
  <c r="AK23"/>
  <c r="AH23"/>
  <c r="AI23" s="1"/>
  <c r="AG23"/>
  <c r="Y17"/>
  <c r="O17"/>
  <c r="M17"/>
  <c r="K17"/>
  <c r="H17"/>
  <c r="E17"/>
  <c r="C17"/>
  <c r="AL22"/>
  <c r="AK22"/>
  <c r="AH22"/>
  <c r="AI22" s="1"/>
  <c r="AG22"/>
  <c r="Y16"/>
  <c r="O16"/>
  <c r="M16"/>
  <c r="K16"/>
  <c r="H16"/>
  <c r="E16"/>
  <c r="C16"/>
  <c r="AL21"/>
  <c r="AK21"/>
  <c r="AH21"/>
  <c r="AI21" s="1"/>
  <c r="AG21"/>
  <c r="Y15"/>
  <c r="O15"/>
  <c r="M15"/>
  <c r="K15"/>
  <c r="H15"/>
  <c r="E15"/>
  <c r="C15"/>
  <c r="AL20"/>
  <c r="AK20"/>
  <c r="AH20"/>
  <c r="AI20" s="1"/>
  <c r="AG20"/>
  <c r="V14"/>
  <c r="O14"/>
  <c r="M14"/>
  <c r="K14"/>
  <c r="H14"/>
  <c r="E14"/>
  <c r="AL19"/>
  <c r="AK19"/>
  <c r="AH19"/>
  <c r="AI19" s="1"/>
  <c r="AG19"/>
  <c r="Y13"/>
  <c r="O13"/>
  <c r="M13"/>
  <c r="K13"/>
  <c r="H13"/>
  <c r="E13"/>
  <c r="AL18"/>
  <c r="AK18"/>
  <c r="AH18"/>
  <c r="AI18" s="1"/>
  <c r="AG18"/>
  <c r="AL17"/>
  <c r="AK17"/>
  <c r="AH17"/>
  <c r="AI17" s="1"/>
  <c r="AG17"/>
  <c r="AL16"/>
  <c r="AK16"/>
  <c r="AH16"/>
  <c r="AI16" s="1"/>
  <c r="AG16"/>
  <c r="AL15"/>
  <c r="AK15"/>
  <c r="AH15"/>
  <c r="B35" s="1"/>
  <c r="AG15"/>
  <c r="C35" s="1"/>
  <c r="L10"/>
  <c r="D10"/>
  <c r="AL14"/>
  <c r="AK14"/>
  <c r="AH14"/>
  <c r="B27" s="1"/>
  <c r="AG14"/>
  <c r="C27" s="1"/>
  <c r="Y8"/>
  <c r="AL13"/>
  <c r="AK13"/>
  <c r="AH13"/>
  <c r="AI13" s="1"/>
  <c r="AG13"/>
  <c r="Q7"/>
  <c r="Y7" s="1"/>
  <c r="D7"/>
  <c r="D5"/>
  <c r="AN17" i="27"/>
  <c r="A4" s="1"/>
  <c r="AN17" i="26"/>
  <c r="A4" s="1"/>
  <c r="AN17" i="18"/>
  <c r="A4" s="1"/>
  <c r="AN17" i="7"/>
  <c r="A4" s="1"/>
  <c r="E58" i="27"/>
  <c r="O57"/>
  <c r="D56"/>
  <c r="AK62"/>
  <c r="AJ62"/>
  <c r="AG62"/>
  <c r="AH62" s="1"/>
  <c r="AF62"/>
  <c r="AK61"/>
  <c r="AJ61"/>
  <c r="AG61"/>
  <c r="AH61" s="1"/>
  <c r="AF61"/>
  <c r="AK60"/>
  <c r="AJ60"/>
  <c r="AG60"/>
  <c r="AH60" s="1"/>
  <c r="AF60"/>
  <c r="AK59"/>
  <c r="AJ59"/>
  <c r="AG59"/>
  <c r="AH59" s="1"/>
  <c r="AF59"/>
  <c r="AK58"/>
  <c r="AJ58"/>
  <c r="AG58"/>
  <c r="AH58" s="1"/>
  <c r="AF58"/>
  <c r="AK57"/>
  <c r="AJ57"/>
  <c r="AG57"/>
  <c r="AH57" s="1"/>
  <c r="AF57"/>
  <c r="P51"/>
  <c r="Y51" s="1"/>
  <c r="N51"/>
  <c r="L51"/>
  <c r="J51"/>
  <c r="G51"/>
  <c r="D51"/>
  <c r="B51"/>
  <c r="AK56"/>
  <c r="AJ56"/>
  <c r="AG56"/>
  <c r="AH56" s="1"/>
  <c r="AF56"/>
  <c r="P50"/>
  <c r="X50" s="1"/>
  <c r="N50"/>
  <c r="L50"/>
  <c r="J50"/>
  <c r="G50"/>
  <c r="D50"/>
  <c r="B50"/>
  <c r="AK55"/>
  <c r="AJ55"/>
  <c r="AG55"/>
  <c r="AH55" s="1"/>
  <c r="AF55"/>
  <c r="P49"/>
  <c r="X49" s="1"/>
  <c r="N49"/>
  <c r="L49"/>
  <c r="J49"/>
  <c r="G49"/>
  <c r="D49"/>
  <c r="B49"/>
  <c r="AK54"/>
  <c r="AJ54"/>
  <c r="AG54"/>
  <c r="AH54" s="1"/>
  <c r="AF54"/>
  <c r="P48"/>
  <c r="X48" s="1"/>
  <c r="N48"/>
  <c r="L48"/>
  <c r="J48"/>
  <c r="G48"/>
  <c r="D48"/>
  <c r="B48"/>
  <c r="AK53"/>
  <c r="AJ53"/>
  <c r="AG53"/>
  <c r="AH53" s="1"/>
  <c r="AF53"/>
  <c r="P47"/>
  <c r="X47" s="1"/>
  <c r="N47"/>
  <c r="L47"/>
  <c r="J47"/>
  <c r="G47"/>
  <c r="D47"/>
  <c r="B47"/>
  <c r="AK52"/>
  <c r="AJ52"/>
  <c r="AG52"/>
  <c r="AH52" s="1"/>
  <c r="AF52"/>
  <c r="P46"/>
  <c r="X46" s="1"/>
  <c r="N46"/>
  <c r="L46"/>
  <c r="J46"/>
  <c r="G46"/>
  <c r="D46"/>
  <c r="B46"/>
  <c r="AK51"/>
  <c r="AJ51"/>
  <c r="AG51"/>
  <c r="AH51" s="1"/>
  <c r="AF51"/>
  <c r="P45"/>
  <c r="X45" s="1"/>
  <c r="N45"/>
  <c r="L45"/>
  <c r="J45"/>
  <c r="G45"/>
  <c r="D45"/>
  <c r="B45"/>
  <c r="AK50"/>
  <c r="AJ50"/>
  <c r="AG50"/>
  <c r="AH50" s="1"/>
  <c r="AF50"/>
  <c r="P44"/>
  <c r="X44" s="1"/>
  <c r="N44"/>
  <c r="L44"/>
  <c r="J44"/>
  <c r="G44"/>
  <c r="D44"/>
  <c r="B44"/>
  <c r="AK49"/>
  <c r="AJ49"/>
  <c r="AG49"/>
  <c r="AH49" s="1"/>
  <c r="AF49"/>
  <c r="P43"/>
  <c r="X43" s="1"/>
  <c r="N43"/>
  <c r="L43"/>
  <c r="J43"/>
  <c r="G43"/>
  <c r="D43"/>
  <c r="B43"/>
  <c r="AK48"/>
  <c r="AJ48"/>
  <c r="AG48"/>
  <c r="AH48" s="1"/>
  <c r="AF48"/>
  <c r="P42"/>
  <c r="X42" s="1"/>
  <c r="N42"/>
  <c r="L42"/>
  <c r="J42"/>
  <c r="G42"/>
  <c r="D42"/>
  <c r="B42"/>
  <c r="AK47"/>
  <c r="AJ47"/>
  <c r="AG47"/>
  <c r="AH47" s="1"/>
  <c r="AF47"/>
  <c r="P41"/>
  <c r="X41" s="1"/>
  <c r="N41"/>
  <c r="L41"/>
  <c r="J41"/>
  <c r="G41"/>
  <c r="D41"/>
  <c r="B41"/>
  <c r="AK46"/>
  <c r="AJ46"/>
  <c r="AG46"/>
  <c r="AH46" s="1"/>
  <c r="AF46"/>
  <c r="P40"/>
  <c r="V40" s="1"/>
  <c r="N40"/>
  <c r="L40"/>
  <c r="J40"/>
  <c r="G40"/>
  <c r="D40"/>
  <c r="B40"/>
  <c r="AK45"/>
  <c r="AJ45"/>
  <c r="AG45"/>
  <c r="AH45" s="1"/>
  <c r="AF45"/>
  <c r="P39"/>
  <c r="X39" s="1"/>
  <c r="N39"/>
  <c r="L39"/>
  <c r="J39"/>
  <c r="G39"/>
  <c r="D39"/>
  <c r="B39"/>
  <c r="AK44"/>
  <c r="AJ44"/>
  <c r="AG44"/>
  <c r="AH44" s="1"/>
  <c r="AF44"/>
  <c r="P38"/>
  <c r="X38" s="1"/>
  <c r="N38"/>
  <c r="L38"/>
  <c r="J38"/>
  <c r="G38"/>
  <c r="D38"/>
  <c r="B38"/>
  <c r="AK43"/>
  <c r="AJ43"/>
  <c r="AG43"/>
  <c r="AH43" s="1"/>
  <c r="AF43"/>
  <c r="P37"/>
  <c r="X37" s="1"/>
  <c r="N37"/>
  <c r="L37"/>
  <c r="J37"/>
  <c r="G37"/>
  <c r="D37"/>
  <c r="B37"/>
  <c r="AK42"/>
  <c r="AJ42"/>
  <c r="AG42"/>
  <c r="AH42" s="1"/>
  <c r="AF42"/>
  <c r="P36"/>
  <c r="X36" s="1"/>
  <c r="N36"/>
  <c r="L36"/>
  <c r="J36"/>
  <c r="G36"/>
  <c r="D36"/>
  <c r="B36"/>
  <c r="AK41"/>
  <c r="AJ41"/>
  <c r="AG41"/>
  <c r="AH41" s="1"/>
  <c r="AF41"/>
  <c r="P35"/>
  <c r="X35" s="1"/>
  <c r="N35"/>
  <c r="L35"/>
  <c r="J35"/>
  <c r="G35"/>
  <c r="D35"/>
  <c r="B35"/>
  <c r="AK40"/>
  <c r="AJ40"/>
  <c r="AG40"/>
  <c r="AH40" s="1"/>
  <c r="AF40"/>
  <c r="P34"/>
  <c r="X34" s="1"/>
  <c r="N34"/>
  <c r="L34"/>
  <c r="J34"/>
  <c r="G34"/>
  <c r="D34"/>
  <c r="B34"/>
  <c r="AK39"/>
  <c r="AJ39"/>
  <c r="AG39"/>
  <c r="AH39" s="1"/>
  <c r="AF39"/>
  <c r="P33"/>
  <c r="X33" s="1"/>
  <c r="N33"/>
  <c r="L33"/>
  <c r="J33"/>
  <c r="G33"/>
  <c r="D33"/>
  <c r="B33"/>
  <c r="AK38"/>
  <c r="AJ38"/>
  <c r="AG38"/>
  <c r="AH38" s="1"/>
  <c r="AF38"/>
  <c r="P32"/>
  <c r="X32" s="1"/>
  <c r="N32"/>
  <c r="L32"/>
  <c r="J32"/>
  <c r="G32"/>
  <c r="D32"/>
  <c r="B32"/>
  <c r="AK37"/>
  <c r="AJ37"/>
  <c r="AG37"/>
  <c r="AH37" s="1"/>
  <c r="AF37"/>
  <c r="P31"/>
  <c r="X31" s="1"/>
  <c r="N31"/>
  <c r="L31"/>
  <c r="J31"/>
  <c r="G31"/>
  <c r="D31"/>
  <c r="B31"/>
  <c r="AK36"/>
  <c r="AJ36"/>
  <c r="AG36"/>
  <c r="AH36" s="1"/>
  <c r="AF36"/>
  <c r="P30"/>
  <c r="X30" s="1"/>
  <c r="N30"/>
  <c r="L30"/>
  <c r="J30"/>
  <c r="G30"/>
  <c r="D30"/>
  <c r="B30"/>
  <c r="AK35"/>
  <c r="AJ35"/>
  <c r="AG35"/>
  <c r="AH35" s="1"/>
  <c r="AF35"/>
  <c r="P29"/>
  <c r="X29" s="1"/>
  <c r="N29"/>
  <c r="L29"/>
  <c r="J29"/>
  <c r="G29"/>
  <c r="D29"/>
  <c r="B29"/>
  <c r="AK34"/>
  <c r="AJ34"/>
  <c r="AG34"/>
  <c r="AH34" s="1"/>
  <c r="AF34"/>
  <c r="P28"/>
  <c r="X28" s="1"/>
  <c r="N28"/>
  <c r="L28"/>
  <c r="J28"/>
  <c r="G28"/>
  <c r="D28"/>
  <c r="B28"/>
  <c r="AK33"/>
  <c r="AJ33"/>
  <c r="AG33"/>
  <c r="AH33" s="1"/>
  <c r="AF33"/>
  <c r="P27"/>
  <c r="S27" s="1"/>
  <c r="N27"/>
  <c r="L27"/>
  <c r="J27"/>
  <c r="G27"/>
  <c r="D27"/>
  <c r="B27"/>
  <c r="AK32"/>
  <c r="AJ32"/>
  <c r="AG32"/>
  <c r="AH32" s="1"/>
  <c r="AF32"/>
  <c r="P26"/>
  <c r="X26" s="1"/>
  <c r="N26"/>
  <c r="L26"/>
  <c r="J26"/>
  <c r="G26"/>
  <c r="D26"/>
  <c r="B26"/>
  <c r="AK31"/>
  <c r="AJ31"/>
  <c r="AG31"/>
  <c r="AH31" s="1"/>
  <c r="AF31"/>
  <c r="P25"/>
  <c r="S25" s="1"/>
  <c r="N25"/>
  <c r="L25"/>
  <c r="J25"/>
  <c r="G25"/>
  <c r="D25"/>
  <c r="B25"/>
  <c r="AK30"/>
  <c r="AJ30"/>
  <c r="AG30"/>
  <c r="AH30" s="1"/>
  <c r="AF30"/>
  <c r="P24"/>
  <c r="X24" s="1"/>
  <c r="N24"/>
  <c r="L24"/>
  <c r="J24"/>
  <c r="G24"/>
  <c r="D24"/>
  <c r="B24"/>
  <c r="AK29"/>
  <c r="AJ29"/>
  <c r="AG29"/>
  <c r="AH29" s="1"/>
  <c r="AF29"/>
  <c r="AK28"/>
  <c r="AJ28"/>
  <c r="AG28"/>
  <c r="AH28" s="1"/>
  <c r="AF28"/>
  <c r="AK27"/>
  <c r="AJ27"/>
  <c r="AG27"/>
  <c r="AH27" s="1"/>
  <c r="AF27"/>
  <c r="AK26"/>
  <c r="AJ26"/>
  <c r="AG26"/>
  <c r="AH26" s="1"/>
  <c r="AF26"/>
  <c r="AK25"/>
  <c r="AJ25"/>
  <c r="AG25"/>
  <c r="AH25" s="1"/>
  <c r="AF25"/>
  <c r="AK24"/>
  <c r="AJ24"/>
  <c r="AG24"/>
  <c r="AH24" s="1"/>
  <c r="AF24"/>
  <c r="AK23"/>
  <c r="AJ23"/>
  <c r="AG23"/>
  <c r="AH23" s="1"/>
  <c r="AF23"/>
  <c r="AK22"/>
  <c r="AJ22"/>
  <c r="AG22"/>
  <c r="AH22" s="1"/>
  <c r="AF22"/>
  <c r="P16"/>
  <c r="X16" s="1"/>
  <c r="N16"/>
  <c r="L16"/>
  <c r="J16"/>
  <c r="G16"/>
  <c r="D16"/>
  <c r="AK21"/>
  <c r="AJ21"/>
  <c r="AG21"/>
  <c r="AH21" s="1"/>
  <c r="AF21"/>
  <c r="P15"/>
  <c r="X15" s="1"/>
  <c r="N15"/>
  <c r="L15"/>
  <c r="J15"/>
  <c r="G15"/>
  <c r="D15"/>
  <c r="AK20"/>
  <c r="AJ20"/>
  <c r="AG20"/>
  <c r="AH20" s="1"/>
  <c r="AF20"/>
  <c r="P14"/>
  <c r="X14" s="1"/>
  <c r="N14"/>
  <c r="L14"/>
  <c r="J14"/>
  <c r="G14"/>
  <c r="D14"/>
  <c r="AK19"/>
  <c r="AJ19"/>
  <c r="AG19"/>
  <c r="AH19" s="1"/>
  <c r="AF19"/>
  <c r="P13"/>
  <c r="X13" s="1"/>
  <c r="N13"/>
  <c r="L13"/>
  <c r="J13"/>
  <c r="G13"/>
  <c r="D13"/>
  <c r="AK18"/>
  <c r="AJ18"/>
  <c r="AG18"/>
  <c r="AH18" s="1"/>
  <c r="AF18"/>
  <c r="AK17"/>
  <c r="AJ17"/>
  <c r="AG17"/>
  <c r="AH17" s="1"/>
  <c r="AF17"/>
  <c r="AK16"/>
  <c r="AJ16"/>
  <c r="AG16"/>
  <c r="AH16" s="1"/>
  <c r="AF16"/>
  <c r="AK15"/>
  <c r="AJ15"/>
  <c r="AG15"/>
  <c r="AH15" s="1"/>
  <c r="AF15"/>
  <c r="AK14"/>
  <c r="AJ14"/>
  <c r="AG14"/>
  <c r="AH14" s="1"/>
  <c r="AF14"/>
  <c r="AK13"/>
  <c r="AJ13"/>
  <c r="AG13"/>
  <c r="AH13" s="1"/>
  <c r="AF13"/>
  <c r="E58" i="26"/>
  <c r="O57"/>
  <c r="D56"/>
  <c r="AK62"/>
  <c r="AJ62"/>
  <c r="AG62"/>
  <c r="AH62" s="1"/>
  <c r="AF62"/>
  <c r="AK61"/>
  <c r="AJ61"/>
  <c r="AG61"/>
  <c r="AH61" s="1"/>
  <c r="AF61"/>
  <c r="AK60"/>
  <c r="AJ60"/>
  <c r="AG60"/>
  <c r="AH60" s="1"/>
  <c r="AF60"/>
  <c r="AK59"/>
  <c r="AJ59"/>
  <c r="AG59"/>
  <c r="AH59" s="1"/>
  <c r="AF59"/>
  <c r="AK58"/>
  <c r="AJ58"/>
  <c r="AG58"/>
  <c r="AH58" s="1"/>
  <c r="AF58"/>
  <c r="AK57"/>
  <c r="AJ57"/>
  <c r="AG57"/>
  <c r="AH57" s="1"/>
  <c r="AF57"/>
  <c r="Y51"/>
  <c r="N51"/>
  <c r="L51"/>
  <c r="J51"/>
  <c r="G51"/>
  <c r="D51"/>
  <c r="B51"/>
  <c r="AK56"/>
  <c r="AJ56"/>
  <c r="AG56"/>
  <c r="AH56" s="1"/>
  <c r="AF56"/>
  <c r="X50"/>
  <c r="N50"/>
  <c r="L50"/>
  <c r="J50"/>
  <c r="G50"/>
  <c r="D50"/>
  <c r="B50"/>
  <c r="AK55"/>
  <c r="AJ55"/>
  <c r="AG55"/>
  <c r="AH55" s="1"/>
  <c r="AF55"/>
  <c r="Y49"/>
  <c r="N49"/>
  <c r="L49"/>
  <c r="J49"/>
  <c r="G49"/>
  <c r="D49"/>
  <c r="B49"/>
  <c r="AK54"/>
  <c r="AJ54"/>
  <c r="AG54"/>
  <c r="AH54" s="1"/>
  <c r="AF54"/>
  <c r="X48"/>
  <c r="N48"/>
  <c r="L48"/>
  <c r="J48"/>
  <c r="G48"/>
  <c r="D48"/>
  <c r="AK53"/>
  <c r="AJ53"/>
  <c r="AG53"/>
  <c r="AH53" s="1"/>
  <c r="AF53"/>
  <c r="Y47"/>
  <c r="N47"/>
  <c r="L47"/>
  <c r="J47"/>
  <c r="G47"/>
  <c r="D47"/>
  <c r="B47"/>
  <c r="AK52"/>
  <c r="AJ52"/>
  <c r="AG52"/>
  <c r="AH52" s="1"/>
  <c r="AF52"/>
  <c r="X46"/>
  <c r="N46"/>
  <c r="L46"/>
  <c r="J46"/>
  <c r="G46"/>
  <c r="D46"/>
  <c r="B46"/>
  <c r="AK51"/>
  <c r="AJ51"/>
  <c r="AG51"/>
  <c r="AH51" s="1"/>
  <c r="AF51"/>
  <c r="Y45"/>
  <c r="N45"/>
  <c r="L45"/>
  <c r="J45"/>
  <c r="G45"/>
  <c r="D45"/>
  <c r="B45"/>
  <c r="AK50"/>
  <c r="AJ50"/>
  <c r="AG50"/>
  <c r="AH50" s="1"/>
  <c r="AF50"/>
  <c r="X44"/>
  <c r="N44"/>
  <c r="L44"/>
  <c r="J44"/>
  <c r="G44"/>
  <c r="D44"/>
  <c r="B44"/>
  <c r="AK49"/>
  <c r="AJ49"/>
  <c r="AG49"/>
  <c r="AH49" s="1"/>
  <c r="AF49"/>
  <c r="Y43"/>
  <c r="N43"/>
  <c r="L43"/>
  <c r="J43"/>
  <c r="G43"/>
  <c r="D43"/>
  <c r="B43"/>
  <c r="AK48"/>
  <c r="AJ48"/>
  <c r="AG48"/>
  <c r="AH48" s="1"/>
  <c r="AF48"/>
  <c r="X42"/>
  <c r="N42"/>
  <c r="L42"/>
  <c r="J42"/>
  <c r="G42"/>
  <c r="D42"/>
  <c r="B42"/>
  <c r="AK47"/>
  <c r="AJ47"/>
  <c r="AG47"/>
  <c r="AH47" s="1"/>
  <c r="AF47"/>
  <c r="V41"/>
  <c r="N41"/>
  <c r="L41"/>
  <c r="J41"/>
  <c r="G41"/>
  <c r="D41"/>
  <c r="B41"/>
  <c r="AK46"/>
  <c r="AJ46"/>
  <c r="AG46"/>
  <c r="AH46" s="1"/>
  <c r="AF46"/>
  <c r="X40"/>
  <c r="N40"/>
  <c r="L40"/>
  <c r="J40"/>
  <c r="G40"/>
  <c r="D40"/>
  <c r="B40"/>
  <c r="AK45"/>
  <c r="AJ45"/>
  <c r="AG45"/>
  <c r="AH45" s="1"/>
  <c r="AF45"/>
  <c r="X39"/>
  <c r="N39"/>
  <c r="L39"/>
  <c r="J39"/>
  <c r="G39"/>
  <c r="D39"/>
  <c r="B39"/>
  <c r="AK44"/>
  <c r="AJ44"/>
  <c r="AG44"/>
  <c r="AH44" s="1"/>
  <c r="AF44"/>
  <c r="X38"/>
  <c r="N38"/>
  <c r="L38"/>
  <c r="J38"/>
  <c r="G38"/>
  <c r="D38"/>
  <c r="B38"/>
  <c r="AK43"/>
  <c r="AJ43"/>
  <c r="AG43"/>
  <c r="AH43" s="1"/>
  <c r="AF43"/>
  <c r="X37"/>
  <c r="N37"/>
  <c r="L37"/>
  <c r="J37"/>
  <c r="G37"/>
  <c r="D37"/>
  <c r="B37"/>
  <c r="AK42"/>
  <c r="AJ42"/>
  <c r="AG42"/>
  <c r="AH42" s="1"/>
  <c r="AF42"/>
  <c r="X36"/>
  <c r="N36"/>
  <c r="L36"/>
  <c r="J36"/>
  <c r="G36"/>
  <c r="D36"/>
  <c r="AK41"/>
  <c r="AJ41"/>
  <c r="AG41"/>
  <c r="AH41" s="1"/>
  <c r="AF41"/>
  <c r="X35"/>
  <c r="N35"/>
  <c r="L35"/>
  <c r="J35"/>
  <c r="G35"/>
  <c r="D35"/>
  <c r="B35"/>
  <c r="AK40"/>
  <c r="AJ40"/>
  <c r="AG40"/>
  <c r="AH40" s="1"/>
  <c r="AF40"/>
  <c r="X34"/>
  <c r="N34"/>
  <c r="L34"/>
  <c r="J34"/>
  <c r="G34"/>
  <c r="D34"/>
  <c r="B34"/>
  <c r="AK39"/>
  <c r="AJ39"/>
  <c r="AG39"/>
  <c r="AH39" s="1"/>
  <c r="AF39"/>
  <c r="X33"/>
  <c r="N33"/>
  <c r="L33"/>
  <c r="J33"/>
  <c r="G33"/>
  <c r="D33"/>
  <c r="B33"/>
  <c r="AK38"/>
  <c r="AJ38"/>
  <c r="AG38"/>
  <c r="AH38" s="1"/>
  <c r="AF38"/>
  <c r="X32"/>
  <c r="N32"/>
  <c r="L32"/>
  <c r="J32"/>
  <c r="G32"/>
  <c r="D32"/>
  <c r="AK37"/>
  <c r="AJ37"/>
  <c r="AG37"/>
  <c r="AH37" s="1"/>
  <c r="AF37"/>
  <c r="X31"/>
  <c r="N31"/>
  <c r="L31"/>
  <c r="J31"/>
  <c r="G31"/>
  <c r="D31"/>
  <c r="B31"/>
  <c r="AK36"/>
  <c r="AJ36"/>
  <c r="AG36"/>
  <c r="AH36" s="1"/>
  <c r="AF36"/>
  <c r="X30"/>
  <c r="N30"/>
  <c r="L30"/>
  <c r="J30"/>
  <c r="G30"/>
  <c r="D30"/>
  <c r="B30"/>
  <c r="AK35"/>
  <c r="AJ35"/>
  <c r="AG35"/>
  <c r="AH35" s="1"/>
  <c r="AF35"/>
  <c r="V29"/>
  <c r="N29"/>
  <c r="L29"/>
  <c r="J29"/>
  <c r="G29"/>
  <c r="D29"/>
  <c r="B29"/>
  <c r="AK34"/>
  <c r="AJ34"/>
  <c r="AG34"/>
  <c r="AH34" s="1"/>
  <c r="AF34"/>
  <c r="X28"/>
  <c r="N28"/>
  <c r="L28"/>
  <c r="J28"/>
  <c r="G28"/>
  <c r="D28"/>
  <c r="B28"/>
  <c r="AK33"/>
  <c r="AJ33"/>
  <c r="AG33"/>
  <c r="AH33" s="1"/>
  <c r="AF33"/>
  <c r="V27"/>
  <c r="N27"/>
  <c r="L27"/>
  <c r="J27"/>
  <c r="G27"/>
  <c r="D27"/>
  <c r="B27"/>
  <c r="AK32"/>
  <c r="AJ32"/>
  <c r="AG32"/>
  <c r="AH32" s="1"/>
  <c r="AF32"/>
  <c r="X26"/>
  <c r="N26"/>
  <c r="L26"/>
  <c r="J26"/>
  <c r="G26"/>
  <c r="D26"/>
  <c r="B26"/>
  <c r="AK31"/>
  <c r="AJ31"/>
  <c r="AG31"/>
  <c r="AH31" s="1"/>
  <c r="AF31"/>
  <c r="X25"/>
  <c r="N25"/>
  <c r="L25"/>
  <c r="J25"/>
  <c r="G25"/>
  <c r="D25"/>
  <c r="B25"/>
  <c r="AK30"/>
  <c r="AJ30"/>
  <c r="AG30"/>
  <c r="AH30" s="1"/>
  <c r="AF30"/>
  <c r="S24"/>
  <c r="N24"/>
  <c r="L24"/>
  <c r="J24"/>
  <c r="G24"/>
  <c r="D24"/>
  <c r="AK29"/>
  <c r="AJ29"/>
  <c r="AG29"/>
  <c r="AH29" s="1"/>
  <c r="AF29"/>
  <c r="AK28"/>
  <c r="AJ28"/>
  <c r="AG28"/>
  <c r="AH28" s="1"/>
  <c r="AF28"/>
  <c r="AK27"/>
  <c r="AJ27"/>
  <c r="AG27"/>
  <c r="AH27" s="1"/>
  <c r="AF27"/>
  <c r="AK26"/>
  <c r="AJ26"/>
  <c r="AG26"/>
  <c r="AH26" s="1"/>
  <c r="AF26"/>
  <c r="AK25"/>
  <c r="AJ25"/>
  <c r="AG25"/>
  <c r="AH25" s="1"/>
  <c r="AF25"/>
  <c r="AK24"/>
  <c r="AJ24"/>
  <c r="AG24"/>
  <c r="AH24" s="1"/>
  <c r="AF24"/>
  <c r="X18"/>
  <c r="N18"/>
  <c r="L18"/>
  <c r="J18"/>
  <c r="G18"/>
  <c r="D18"/>
  <c r="AK23"/>
  <c r="AJ23"/>
  <c r="AG23"/>
  <c r="AH23" s="1"/>
  <c r="AF23"/>
  <c r="X17"/>
  <c r="N17"/>
  <c r="L17"/>
  <c r="J17"/>
  <c r="G17"/>
  <c r="D17"/>
  <c r="AK22"/>
  <c r="AJ22"/>
  <c r="AG22"/>
  <c r="AH22" s="1"/>
  <c r="AF22"/>
  <c r="X16"/>
  <c r="N16"/>
  <c r="L16"/>
  <c r="J16"/>
  <c r="G16"/>
  <c r="D16"/>
  <c r="AK21"/>
  <c r="AJ21"/>
  <c r="AG21"/>
  <c r="AH21" s="1"/>
  <c r="AF21"/>
  <c r="X15"/>
  <c r="N15"/>
  <c r="L15"/>
  <c r="J15"/>
  <c r="G15"/>
  <c r="D15"/>
  <c r="AK20"/>
  <c r="AJ20"/>
  <c r="AG20"/>
  <c r="AH20" s="1"/>
  <c r="AF20"/>
  <c r="X14"/>
  <c r="N14"/>
  <c r="L14"/>
  <c r="J14"/>
  <c r="G14"/>
  <c r="D14"/>
  <c r="AK19"/>
  <c r="AJ19"/>
  <c r="AG19"/>
  <c r="AH19" s="1"/>
  <c r="AF19"/>
  <c r="X13"/>
  <c r="N13"/>
  <c r="L13"/>
  <c r="J13"/>
  <c r="G13"/>
  <c r="D13"/>
  <c r="AK18"/>
  <c r="AJ18"/>
  <c r="AG18"/>
  <c r="AH18" s="1"/>
  <c r="AF18"/>
  <c r="AK17"/>
  <c r="AJ17"/>
  <c r="AG17"/>
  <c r="AH17" s="1"/>
  <c r="AF17"/>
  <c r="AK16"/>
  <c r="AJ16"/>
  <c r="AG16"/>
  <c r="AH16" s="1"/>
  <c r="AF16"/>
  <c r="AK15"/>
  <c r="AJ15"/>
  <c r="AG15"/>
  <c r="AH15" s="1"/>
  <c r="AF15"/>
  <c r="AK14"/>
  <c r="AJ14"/>
  <c r="AG14"/>
  <c r="AH14" s="1"/>
  <c r="AF14"/>
  <c r="AK13"/>
  <c r="AJ13"/>
  <c r="AG13"/>
  <c r="AF13"/>
  <c r="D12" i="18"/>
  <c r="G14"/>
  <c r="AF63" i="26" l="1"/>
  <c r="AG63"/>
  <c r="AH63" s="1"/>
  <c r="AI63" s="1"/>
  <c r="AI17"/>
  <c r="AI14"/>
  <c r="B36" s="1"/>
  <c r="AI21"/>
  <c r="AI59" i="27"/>
  <c r="D9" i="28"/>
  <c r="AJ38" i="29"/>
  <c r="AJ40"/>
  <c r="AJ42"/>
  <c r="AJ44"/>
  <c r="AJ46"/>
  <c r="AJ54" i="28"/>
  <c r="AJ32" i="29"/>
  <c r="AM49"/>
  <c r="AJ55" i="28"/>
  <c r="AG63"/>
  <c r="AJ31"/>
  <c r="AJ39"/>
  <c r="AJ47"/>
  <c r="AJ35"/>
  <c r="AH63" i="29"/>
  <c r="AI63" s="1"/>
  <c r="AJ23"/>
  <c r="AJ24" i="28"/>
  <c r="AJ43"/>
  <c r="AI40" i="26"/>
  <c r="AF63" i="27"/>
  <c r="AI20"/>
  <c r="AI58"/>
  <c r="AI38" i="26"/>
  <c r="AI26" i="27"/>
  <c r="AI19" i="26"/>
  <c r="AI41"/>
  <c r="AI27"/>
  <c r="AI28"/>
  <c r="AI39"/>
  <c r="AI25" i="27"/>
  <c r="J52" i="30"/>
  <c r="V52"/>
  <c r="AL34" i="27"/>
  <c r="AL36"/>
  <c r="AL38"/>
  <c r="AL40"/>
  <c r="AL42"/>
  <c r="AL44"/>
  <c r="AL46"/>
  <c r="AL48"/>
  <c r="AL50"/>
  <c r="AL52"/>
  <c r="AL54"/>
  <c r="AL56"/>
  <c r="AL62"/>
  <c r="AM42" i="28"/>
  <c r="AM31" i="29"/>
  <c r="AL18" i="26"/>
  <c r="AL24"/>
  <c r="AL25"/>
  <c r="AL15"/>
  <c r="AL43"/>
  <c r="AL45"/>
  <c r="AL30"/>
  <c r="AL32"/>
  <c r="AL34"/>
  <c r="AL36"/>
  <c r="AL62"/>
  <c r="AL19" i="27"/>
  <c r="Q14"/>
  <c r="AL31"/>
  <c r="AM46" i="28"/>
  <c r="R37" i="29"/>
  <c r="AM55"/>
  <c r="AM57"/>
  <c r="AM59"/>
  <c r="AL29" i="26"/>
  <c r="R41"/>
  <c r="R33" i="29"/>
  <c r="AL31" i="26"/>
  <c r="AL33"/>
  <c r="AL35"/>
  <c r="AL37"/>
  <c r="Q32"/>
  <c r="Q34"/>
  <c r="AL54"/>
  <c r="AL56"/>
  <c r="AL14" i="27"/>
  <c r="Y14"/>
  <c r="AM52" i="28"/>
  <c r="AM53"/>
  <c r="R35" i="29"/>
  <c r="R39"/>
  <c r="AL13" i="26"/>
  <c r="Y34"/>
  <c r="AL23" i="27"/>
  <c r="AL24"/>
  <c r="AL30"/>
  <c r="AL57"/>
  <c r="AM14" i="29"/>
  <c r="AJ15"/>
  <c r="R17"/>
  <c r="AM27"/>
  <c r="AJ28"/>
  <c r="AM35"/>
  <c r="AJ36"/>
  <c r="Z33"/>
  <c r="Z35"/>
  <c r="Z37"/>
  <c r="Z39"/>
  <c r="AJ48"/>
  <c r="AM58"/>
  <c r="AM60"/>
  <c r="AM62"/>
  <c r="Z17"/>
  <c r="AM14" i="28"/>
  <c r="AM30"/>
  <c r="R25"/>
  <c r="AM34"/>
  <c r="R29"/>
  <c r="AM38"/>
  <c r="R33"/>
  <c r="Z25"/>
  <c r="Z29"/>
  <c r="Y14"/>
  <c r="Z14"/>
  <c r="R14"/>
  <c r="V16"/>
  <c r="V18"/>
  <c r="V23"/>
  <c r="V27"/>
  <c r="V31"/>
  <c r="V13" i="29"/>
  <c r="V15"/>
  <c r="V17"/>
  <c r="AM24"/>
  <c r="AM25"/>
  <c r="AJ26"/>
  <c r="AM29"/>
  <c r="AJ30"/>
  <c r="AM33"/>
  <c r="AJ34"/>
  <c r="AJ37"/>
  <c r="R32"/>
  <c r="Z32"/>
  <c r="V33"/>
  <c r="AJ39"/>
  <c r="R34"/>
  <c r="Z34"/>
  <c r="V35"/>
  <c r="AJ41"/>
  <c r="R36"/>
  <c r="Z36"/>
  <c r="V37"/>
  <c r="AJ43"/>
  <c r="R38"/>
  <c r="Z38"/>
  <c r="V39"/>
  <c r="AJ45"/>
  <c r="R40"/>
  <c r="Z40"/>
  <c r="AJ50"/>
  <c r="AM51"/>
  <c r="AM52"/>
  <c r="AJ53"/>
  <c r="AJ54"/>
  <c r="AJ61"/>
  <c r="AM15" i="28"/>
  <c r="AM16"/>
  <c r="AJ17"/>
  <c r="AJ18"/>
  <c r="AJ19"/>
  <c r="AJ20"/>
  <c r="AJ21"/>
  <c r="R16"/>
  <c r="Z16"/>
  <c r="AJ22"/>
  <c r="AJ23"/>
  <c r="R18"/>
  <c r="Z18"/>
  <c r="AM25"/>
  <c r="AJ26"/>
  <c r="AM27"/>
  <c r="AM28"/>
  <c r="R23"/>
  <c r="Z23"/>
  <c r="AJ29"/>
  <c r="V25"/>
  <c r="AM32"/>
  <c r="R27"/>
  <c r="Z27"/>
  <c r="AJ33"/>
  <c r="V29"/>
  <c r="AM36"/>
  <c r="R31"/>
  <c r="Z31"/>
  <c r="AJ37"/>
  <c r="V33"/>
  <c r="AM40"/>
  <c r="AJ41"/>
  <c r="AM44"/>
  <c r="AJ45"/>
  <c r="AM48"/>
  <c r="AM49"/>
  <c r="AJ50"/>
  <c r="AJ51"/>
  <c r="AM56"/>
  <c r="AM57"/>
  <c r="AJ58"/>
  <c r="AJ59"/>
  <c r="AM60"/>
  <c r="AJ61"/>
  <c r="AM62"/>
  <c r="AM16" i="29"/>
  <c r="AM17"/>
  <c r="AJ18"/>
  <c r="R13"/>
  <c r="Z13"/>
  <c r="AJ19"/>
  <c r="AJ20"/>
  <c r="R15"/>
  <c r="Z15"/>
  <c r="AJ21"/>
  <c r="AJ22"/>
  <c r="V32"/>
  <c r="V34"/>
  <c r="V36"/>
  <c r="V38"/>
  <c r="V40"/>
  <c r="AJ47"/>
  <c r="W19" i="28"/>
  <c r="T24"/>
  <c r="X24"/>
  <c r="T26"/>
  <c r="X26"/>
  <c r="T28"/>
  <c r="X28"/>
  <c r="T30"/>
  <c r="X30"/>
  <c r="T32"/>
  <c r="X32"/>
  <c r="AH63"/>
  <c r="AI63" s="1"/>
  <c r="AM13"/>
  <c r="AI14"/>
  <c r="AI15"/>
  <c r="AJ16"/>
  <c r="AM17"/>
  <c r="AM18"/>
  <c r="AM19"/>
  <c r="T14"/>
  <c r="X14"/>
  <c r="AM20"/>
  <c r="AM21"/>
  <c r="T16"/>
  <c r="X16"/>
  <c r="AM22"/>
  <c r="AM23"/>
  <c r="T18"/>
  <c r="X18"/>
  <c r="AJ25"/>
  <c r="AJ27"/>
  <c r="AJ28"/>
  <c r="T23"/>
  <c r="X23"/>
  <c r="AM29"/>
  <c r="R24"/>
  <c r="V24"/>
  <c r="Z24"/>
  <c r="AJ30"/>
  <c r="T25"/>
  <c r="X25"/>
  <c r="AM31"/>
  <c r="R26"/>
  <c r="V26"/>
  <c r="Z26"/>
  <c r="AJ32"/>
  <c r="T27"/>
  <c r="X27"/>
  <c r="AM33"/>
  <c r="R28"/>
  <c r="V28"/>
  <c r="Z28"/>
  <c r="AJ34"/>
  <c r="T29"/>
  <c r="X29"/>
  <c r="AM35"/>
  <c r="R30"/>
  <c r="V30"/>
  <c r="Z30"/>
  <c r="AJ36"/>
  <c r="T31"/>
  <c r="X31"/>
  <c r="AM37"/>
  <c r="R32"/>
  <c r="V32"/>
  <c r="Z32"/>
  <c r="AJ38"/>
  <c r="T33"/>
  <c r="X33"/>
  <c r="AM39"/>
  <c r="AJ40"/>
  <c r="AM41"/>
  <c r="AJ42"/>
  <c r="AM43"/>
  <c r="AJ44"/>
  <c r="AM45"/>
  <c r="AJ46"/>
  <c r="AM47"/>
  <c r="AJ48"/>
  <c r="AJ49"/>
  <c r="AM50"/>
  <c r="AM51"/>
  <c r="AJ52"/>
  <c r="AJ53"/>
  <c r="AM54"/>
  <c r="AM55"/>
  <c r="AJ56"/>
  <c r="AJ57"/>
  <c r="AM58"/>
  <c r="AM59"/>
  <c r="AJ60"/>
  <c r="AM61"/>
  <c r="AM13" i="29"/>
  <c r="AJ14"/>
  <c r="C14" s="1"/>
  <c r="AM15"/>
  <c r="AJ16"/>
  <c r="AJ17"/>
  <c r="AM18"/>
  <c r="T13"/>
  <c r="X13"/>
  <c r="AM19"/>
  <c r="AM20"/>
  <c r="T15"/>
  <c r="X15"/>
  <c r="AM21"/>
  <c r="AM22"/>
  <c r="T17"/>
  <c r="X17"/>
  <c r="AM23"/>
  <c r="AJ24"/>
  <c r="AJ25"/>
  <c r="AM26"/>
  <c r="AJ27"/>
  <c r="AM28"/>
  <c r="AJ29"/>
  <c r="AM30"/>
  <c r="AJ31"/>
  <c r="AM32"/>
  <c r="AJ33"/>
  <c r="AM34"/>
  <c r="AJ35"/>
  <c r="AM36"/>
  <c r="T32"/>
  <c r="X32"/>
  <c r="T33"/>
  <c r="X33"/>
  <c r="T34"/>
  <c r="X34"/>
  <c r="T35"/>
  <c r="X35"/>
  <c r="T36"/>
  <c r="X36"/>
  <c r="T37"/>
  <c r="X37"/>
  <c r="T38"/>
  <c r="X38"/>
  <c r="T39"/>
  <c r="X39"/>
  <c r="T40"/>
  <c r="X40"/>
  <c r="AM47"/>
  <c r="AM48"/>
  <c r="AJ49"/>
  <c r="AJ51"/>
  <c r="AJ52"/>
  <c r="AM53"/>
  <c r="AM54"/>
  <c r="AJ55"/>
  <c r="AJ57"/>
  <c r="AJ58"/>
  <c r="AJ59"/>
  <c r="AJ60"/>
  <c r="AJ62"/>
  <c r="U14"/>
  <c r="W14"/>
  <c r="Y14"/>
  <c r="U16"/>
  <c r="AG63"/>
  <c r="AI13"/>
  <c r="AJ13" s="1"/>
  <c r="C13" s="1"/>
  <c r="S13"/>
  <c r="U13"/>
  <c r="W13"/>
  <c r="R14"/>
  <c r="T14"/>
  <c r="V14"/>
  <c r="X14"/>
  <c r="Z14"/>
  <c r="S15"/>
  <c r="U15"/>
  <c r="W15"/>
  <c r="R16"/>
  <c r="T16"/>
  <c r="V16"/>
  <c r="X16"/>
  <c r="Z16"/>
  <c r="S17"/>
  <c r="U17"/>
  <c r="W17"/>
  <c r="R21"/>
  <c r="T21"/>
  <c r="V21"/>
  <c r="X21"/>
  <c r="Z21"/>
  <c r="R22"/>
  <c r="T22"/>
  <c r="V22"/>
  <c r="X22"/>
  <c r="Z22"/>
  <c r="R23"/>
  <c r="T23"/>
  <c r="V23"/>
  <c r="X23"/>
  <c r="Z23"/>
  <c r="R24"/>
  <c r="T24"/>
  <c r="V24"/>
  <c r="X24"/>
  <c r="Z24"/>
  <c r="R25"/>
  <c r="T25"/>
  <c r="V25"/>
  <c r="X25"/>
  <c r="Z25"/>
  <c r="R26"/>
  <c r="T26"/>
  <c r="V26"/>
  <c r="X26"/>
  <c r="Z26"/>
  <c r="R27"/>
  <c r="T27"/>
  <c r="V27"/>
  <c r="X27"/>
  <c r="Z27"/>
  <c r="R28"/>
  <c r="T28"/>
  <c r="V28"/>
  <c r="X28"/>
  <c r="Z28"/>
  <c r="R29"/>
  <c r="T29"/>
  <c r="V29"/>
  <c r="X29"/>
  <c r="Z29"/>
  <c r="R30"/>
  <c r="T30"/>
  <c r="V30"/>
  <c r="X30"/>
  <c r="Z30"/>
  <c r="R31"/>
  <c r="T31"/>
  <c r="V31"/>
  <c r="AM37"/>
  <c r="AM38"/>
  <c r="AM39"/>
  <c r="AM40"/>
  <c r="AM41"/>
  <c r="AM42"/>
  <c r="AM43"/>
  <c r="AM44"/>
  <c r="AM45"/>
  <c r="AM46"/>
  <c r="AM50"/>
  <c r="AM56"/>
  <c r="AM61"/>
  <c r="S16"/>
  <c r="W16"/>
  <c r="S21"/>
  <c r="U21"/>
  <c r="W21"/>
  <c r="S22"/>
  <c r="U22"/>
  <c r="W22"/>
  <c r="S23"/>
  <c r="U23"/>
  <c r="W23"/>
  <c r="S24"/>
  <c r="U24"/>
  <c r="W24"/>
  <c r="S25"/>
  <c r="U25"/>
  <c r="W25"/>
  <c r="S26"/>
  <c r="U26"/>
  <c r="W26"/>
  <c r="S27"/>
  <c r="U27"/>
  <c r="W27"/>
  <c r="S28"/>
  <c r="U28"/>
  <c r="W28"/>
  <c r="S29"/>
  <c r="U29"/>
  <c r="W29"/>
  <c r="S30"/>
  <c r="U30"/>
  <c r="W30"/>
  <c r="Y31"/>
  <c r="W31"/>
  <c r="S31"/>
  <c r="U31"/>
  <c r="X31"/>
  <c r="S32"/>
  <c r="U32"/>
  <c r="W32"/>
  <c r="S33"/>
  <c r="U33"/>
  <c r="W33"/>
  <c r="S34"/>
  <c r="U34"/>
  <c r="W34"/>
  <c r="S35"/>
  <c r="U35"/>
  <c r="W35"/>
  <c r="S36"/>
  <c r="U36"/>
  <c r="W36"/>
  <c r="S37"/>
  <c r="U37"/>
  <c r="W37"/>
  <c r="S38"/>
  <c r="U38"/>
  <c r="W38"/>
  <c r="S39"/>
  <c r="U39"/>
  <c r="W39"/>
  <c r="S40"/>
  <c r="U40"/>
  <c r="W40"/>
  <c r="R7" i="28"/>
  <c r="T7"/>
  <c r="V7"/>
  <c r="X7"/>
  <c r="Z7"/>
  <c r="AJ13"/>
  <c r="C13" s="1"/>
  <c r="R8"/>
  <c r="T8"/>
  <c r="V8"/>
  <c r="X8"/>
  <c r="Z8"/>
  <c r="AJ14"/>
  <c r="C14" s="1"/>
  <c r="AJ15"/>
  <c r="R13"/>
  <c r="T13"/>
  <c r="V13"/>
  <c r="X13"/>
  <c r="Z13"/>
  <c r="S14"/>
  <c r="U14"/>
  <c r="W14"/>
  <c r="R15"/>
  <c r="T15"/>
  <c r="V15"/>
  <c r="X15"/>
  <c r="Z15"/>
  <c r="S16"/>
  <c r="U16"/>
  <c r="W16"/>
  <c r="R17"/>
  <c r="T17"/>
  <c r="V17"/>
  <c r="X17"/>
  <c r="Z17"/>
  <c r="AM24"/>
  <c r="Z19"/>
  <c r="X19"/>
  <c r="V19"/>
  <c r="T19"/>
  <c r="R19"/>
  <c r="U19"/>
  <c r="Y19"/>
  <c r="AM26"/>
  <c r="S7"/>
  <c r="U7"/>
  <c r="W7"/>
  <c r="S8"/>
  <c r="U8"/>
  <c r="W8"/>
  <c r="S13"/>
  <c r="U13"/>
  <c r="W13"/>
  <c r="S15"/>
  <c r="U15"/>
  <c r="W15"/>
  <c r="S17"/>
  <c r="U17"/>
  <c r="W17"/>
  <c r="S18"/>
  <c r="U18"/>
  <c r="W18"/>
  <c r="S23"/>
  <c r="U23"/>
  <c r="W23"/>
  <c r="S24"/>
  <c r="U24"/>
  <c r="W24"/>
  <c r="S25"/>
  <c r="U25"/>
  <c r="W25"/>
  <c r="S26"/>
  <c r="U26"/>
  <c r="W26"/>
  <c r="S27"/>
  <c r="U27"/>
  <c r="W27"/>
  <c r="S28"/>
  <c r="U28"/>
  <c r="W28"/>
  <c r="S29"/>
  <c r="U29"/>
  <c r="W29"/>
  <c r="S30"/>
  <c r="U30"/>
  <c r="W30"/>
  <c r="S31"/>
  <c r="U31"/>
  <c r="W31"/>
  <c r="S32"/>
  <c r="U32"/>
  <c r="W32"/>
  <c r="S33"/>
  <c r="U33"/>
  <c r="W33"/>
  <c r="Y33"/>
  <c r="AJ62"/>
  <c r="S34"/>
  <c r="U34"/>
  <c r="W34"/>
  <c r="Y34"/>
  <c r="S35"/>
  <c r="U35"/>
  <c r="W35"/>
  <c r="Y35"/>
  <c r="S36"/>
  <c r="U36"/>
  <c r="W36"/>
  <c r="Y36"/>
  <c r="S37"/>
  <c r="U37"/>
  <c r="W37"/>
  <c r="Y37"/>
  <c r="S38"/>
  <c r="U38"/>
  <c r="W38"/>
  <c r="Y38"/>
  <c r="S39"/>
  <c r="U39"/>
  <c r="W39"/>
  <c r="Y39"/>
  <c r="S40"/>
  <c r="U40"/>
  <c r="W40"/>
  <c r="Y40"/>
  <c r="S41"/>
  <c r="U41"/>
  <c r="W41"/>
  <c r="Y41"/>
  <c r="S42"/>
  <c r="U42"/>
  <c r="W42"/>
  <c r="Y42"/>
  <c r="R34"/>
  <c r="T34"/>
  <c r="V34"/>
  <c r="X34"/>
  <c r="R35"/>
  <c r="T35"/>
  <c r="V35"/>
  <c r="X35"/>
  <c r="R36"/>
  <c r="T36"/>
  <c r="V36"/>
  <c r="X36"/>
  <c r="R37"/>
  <c r="T37"/>
  <c r="V37"/>
  <c r="X37"/>
  <c r="R38"/>
  <c r="T38"/>
  <c r="V38"/>
  <c r="X38"/>
  <c r="R39"/>
  <c r="T39"/>
  <c r="V39"/>
  <c r="X39"/>
  <c r="R40"/>
  <c r="T40"/>
  <c r="V40"/>
  <c r="X40"/>
  <c r="R41"/>
  <c r="T41"/>
  <c r="V41"/>
  <c r="X41"/>
  <c r="R42"/>
  <c r="T42"/>
  <c r="V42"/>
  <c r="X42"/>
  <c r="AL22" i="26"/>
  <c r="AI23"/>
  <c r="U32"/>
  <c r="U34"/>
  <c r="AL42"/>
  <c r="AL44"/>
  <c r="AI46"/>
  <c r="AI47"/>
  <c r="Q42"/>
  <c r="Y42"/>
  <c r="AI48"/>
  <c r="AI49"/>
  <c r="Q44"/>
  <c r="Y44"/>
  <c r="AI50"/>
  <c r="AI51"/>
  <c r="Q46"/>
  <c r="Y46"/>
  <c r="AI52"/>
  <c r="AI53"/>
  <c r="AL55"/>
  <c r="U16" i="27"/>
  <c r="AI16" i="26"/>
  <c r="AL20"/>
  <c r="AI26"/>
  <c r="Y32"/>
  <c r="U42"/>
  <c r="U44"/>
  <c r="U46"/>
  <c r="AL15" i="27"/>
  <c r="AL16"/>
  <c r="AI17"/>
  <c r="AI18"/>
  <c r="U14"/>
  <c r="AL21"/>
  <c r="Q16"/>
  <c r="Y16"/>
  <c r="AI22"/>
  <c r="AL27"/>
  <c r="AL28"/>
  <c r="AL29"/>
  <c r="AL32"/>
  <c r="AL33"/>
  <c r="AL35"/>
  <c r="AL37"/>
  <c r="AL39"/>
  <c r="AL41"/>
  <c r="AL43"/>
  <c r="AI45"/>
  <c r="AL45"/>
  <c r="AL47"/>
  <c r="AL49"/>
  <c r="AL51"/>
  <c r="AL53"/>
  <c r="AL55"/>
  <c r="Q51"/>
  <c r="AL60"/>
  <c r="S13"/>
  <c r="W13"/>
  <c r="S15"/>
  <c r="W15"/>
  <c r="AL13"/>
  <c r="AI14"/>
  <c r="AI15"/>
  <c r="AI16"/>
  <c r="AL17"/>
  <c r="AL18"/>
  <c r="Q13"/>
  <c r="U13"/>
  <c r="Y13"/>
  <c r="AI19"/>
  <c r="S14"/>
  <c r="W14"/>
  <c r="AL20"/>
  <c r="Q15"/>
  <c r="U15"/>
  <c r="Y15"/>
  <c r="AI21"/>
  <c r="S16"/>
  <c r="W16"/>
  <c r="AL22"/>
  <c r="AI23"/>
  <c r="AI24"/>
  <c r="AL25"/>
  <c r="AL26"/>
  <c r="AI27"/>
  <c r="X25"/>
  <c r="Y25"/>
  <c r="U25"/>
  <c r="Q25"/>
  <c r="W25"/>
  <c r="X27"/>
  <c r="Y27"/>
  <c r="U27"/>
  <c r="Q27"/>
  <c r="W27"/>
  <c r="S29"/>
  <c r="W29"/>
  <c r="S31"/>
  <c r="W31"/>
  <c r="S33"/>
  <c r="W33"/>
  <c r="S35"/>
  <c r="W35"/>
  <c r="S37"/>
  <c r="W37"/>
  <c r="S39"/>
  <c r="W39"/>
  <c r="S41"/>
  <c r="W41"/>
  <c r="S43"/>
  <c r="W43"/>
  <c r="S45"/>
  <c r="W45"/>
  <c r="S47"/>
  <c r="W47"/>
  <c r="S49"/>
  <c r="W49"/>
  <c r="S51"/>
  <c r="AI57"/>
  <c r="AL58"/>
  <c r="AL59"/>
  <c r="AI60"/>
  <c r="AL61"/>
  <c r="AI62"/>
  <c r="AI28"/>
  <c r="AI29"/>
  <c r="AI30"/>
  <c r="AI31"/>
  <c r="AI32"/>
  <c r="AI33"/>
  <c r="AI34"/>
  <c r="Q29"/>
  <c r="U29"/>
  <c r="Y29"/>
  <c r="AI35"/>
  <c r="AI36"/>
  <c r="Q31"/>
  <c r="U31"/>
  <c r="Y31"/>
  <c r="AI37"/>
  <c r="AI38"/>
  <c r="Q33"/>
  <c r="U33"/>
  <c r="Y33"/>
  <c r="AI39"/>
  <c r="AI40"/>
  <c r="Q35"/>
  <c r="U35"/>
  <c r="Y35"/>
  <c r="AI41"/>
  <c r="AI42"/>
  <c r="Q37"/>
  <c r="U37"/>
  <c r="Y37"/>
  <c r="AI43"/>
  <c r="AI44"/>
  <c r="Q39"/>
  <c r="U39"/>
  <c r="Y39"/>
  <c r="AI46"/>
  <c r="Q41"/>
  <c r="U41"/>
  <c r="Y41"/>
  <c r="AI47"/>
  <c r="AI48"/>
  <c r="Q43"/>
  <c r="U43"/>
  <c r="Y43"/>
  <c r="AI49"/>
  <c r="AI50"/>
  <c r="Q45"/>
  <c r="U45"/>
  <c r="Y45"/>
  <c r="AI51"/>
  <c r="AI52"/>
  <c r="Q47"/>
  <c r="U47"/>
  <c r="Y47"/>
  <c r="AI53"/>
  <c r="AI54"/>
  <c r="Q49"/>
  <c r="U49"/>
  <c r="Y49"/>
  <c r="AI55"/>
  <c r="AI56"/>
  <c r="AI61"/>
  <c r="AG63"/>
  <c r="AH63" s="1"/>
  <c r="AI63" s="1"/>
  <c r="AI13"/>
  <c r="R13"/>
  <c r="T13"/>
  <c r="V13"/>
  <c r="R14"/>
  <c r="T14"/>
  <c r="V14"/>
  <c r="R15"/>
  <c r="T15"/>
  <c r="V15"/>
  <c r="R16"/>
  <c r="T16"/>
  <c r="V16"/>
  <c r="Q24"/>
  <c r="S24"/>
  <c r="U24"/>
  <c r="W24"/>
  <c r="Y24"/>
  <c r="R25"/>
  <c r="T25"/>
  <c r="V25"/>
  <c r="Q26"/>
  <c r="S26"/>
  <c r="U26"/>
  <c r="W26"/>
  <c r="Y26"/>
  <c r="R27"/>
  <c r="T27"/>
  <c r="V27"/>
  <c r="Q28"/>
  <c r="S28"/>
  <c r="U28"/>
  <c r="W28"/>
  <c r="Y28"/>
  <c r="R29"/>
  <c r="T29"/>
  <c r="V29"/>
  <c r="Q30"/>
  <c r="S30"/>
  <c r="U30"/>
  <c r="W30"/>
  <c r="Y30"/>
  <c r="R31"/>
  <c r="T31"/>
  <c r="V31"/>
  <c r="Q32"/>
  <c r="S32"/>
  <c r="U32"/>
  <c r="W32"/>
  <c r="Y32"/>
  <c r="R33"/>
  <c r="T33"/>
  <c r="V33"/>
  <c r="Q34"/>
  <c r="S34"/>
  <c r="U34"/>
  <c r="W34"/>
  <c r="Y34"/>
  <c r="R35"/>
  <c r="T35"/>
  <c r="V35"/>
  <c r="Q36"/>
  <c r="S36"/>
  <c r="U36"/>
  <c r="W36"/>
  <c r="Y36"/>
  <c r="R37"/>
  <c r="T37"/>
  <c r="V37"/>
  <c r="Q38"/>
  <c r="S38"/>
  <c r="U38"/>
  <c r="W38"/>
  <c r="Y38"/>
  <c r="R39"/>
  <c r="T39"/>
  <c r="V39"/>
  <c r="R40"/>
  <c r="R24"/>
  <c r="T24"/>
  <c r="V24"/>
  <c r="R26"/>
  <c r="T26"/>
  <c r="V26"/>
  <c r="R28"/>
  <c r="T28"/>
  <c r="V28"/>
  <c r="R30"/>
  <c r="T30"/>
  <c r="V30"/>
  <c r="R32"/>
  <c r="T32"/>
  <c r="V32"/>
  <c r="R34"/>
  <c r="T34"/>
  <c r="V34"/>
  <c r="R36"/>
  <c r="T36"/>
  <c r="V36"/>
  <c r="R38"/>
  <c r="T38"/>
  <c r="V38"/>
  <c r="Y40"/>
  <c r="W40"/>
  <c r="U40"/>
  <c r="S40"/>
  <c r="Q40"/>
  <c r="T40"/>
  <c r="X40"/>
  <c r="R41"/>
  <c r="T41"/>
  <c r="V41"/>
  <c r="Q42"/>
  <c r="S42"/>
  <c r="U42"/>
  <c r="W42"/>
  <c r="Y42"/>
  <c r="R43"/>
  <c r="T43"/>
  <c r="V43"/>
  <c r="Q44"/>
  <c r="S44"/>
  <c r="U44"/>
  <c r="W44"/>
  <c r="Y44"/>
  <c r="R45"/>
  <c r="T45"/>
  <c r="V45"/>
  <c r="Q46"/>
  <c r="S46"/>
  <c r="U46"/>
  <c r="W46"/>
  <c r="Y46"/>
  <c r="R47"/>
  <c r="T47"/>
  <c r="V47"/>
  <c r="Q48"/>
  <c r="S48"/>
  <c r="U48"/>
  <c r="W48"/>
  <c r="Y48"/>
  <c r="R49"/>
  <c r="T49"/>
  <c r="V49"/>
  <c r="Q50"/>
  <c r="S50"/>
  <c r="U50"/>
  <c r="W50"/>
  <c r="Y50"/>
  <c r="R51"/>
  <c r="T51"/>
  <c r="V51"/>
  <c r="X51"/>
  <c r="R42"/>
  <c r="T42"/>
  <c r="V42"/>
  <c r="R44"/>
  <c r="T44"/>
  <c r="V44"/>
  <c r="R46"/>
  <c r="T46"/>
  <c r="V46"/>
  <c r="R48"/>
  <c r="T48"/>
  <c r="V48"/>
  <c r="R50"/>
  <c r="T50"/>
  <c r="V50"/>
  <c r="U51"/>
  <c r="W51"/>
  <c r="AL14" i="26"/>
  <c r="AI15"/>
  <c r="B32" s="1"/>
  <c r="AL16"/>
  <c r="AL17"/>
  <c r="AI18"/>
  <c r="AL19"/>
  <c r="AI20"/>
  <c r="AL21"/>
  <c r="AI22"/>
  <c r="AL23"/>
  <c r="AI24"/>
  <c r="AI25"/>
  <c r="X24"/>
  <c r="Y24"/>
  <c r="U24"/>
  <c r="Q24"/>
  <c r="W24"/>
  <c r="S26"/>
  <c r="W26"/>
  <c r="S28"/>
  <c r="W28"/>
  <c r="S30"/>
  <c r="W30"/>
  <c r="S36"/>
  <c r="W36"/>
  <c r="S38"/>
  <c r="W38"/>
  <c r="S40"/>
  <c r="W40"/>
  <c r="S48"/>
  <c r="W48"/>
  <c r="AL26"/>
  <c r="AL27"/>
  <c r="AL28"/>
  <c r="AI29"/>
  <c r="AI30"/>
  <c r="AI31"/>
  <c r="Q26"/>
  <c r="U26"/>
  <c r="Y26"/>
  <c r="AI32"/>
  <c r="AI33"/>
  <c r="Q28"/>
  <c r="U28"/>
  <c r="Y28"/>
  <c r="AI34"/>
  <c r="AI35"/>
  <c r="Q30"/>
  <c r="U30"/>
  <c r="Y30"/>
  <c r="AI36"/>
  <c r="AI37"/>
  <c r="S32"/>
  <c r="W32"/>
  <c r="AL38"/>
  <c r="AL39"/>
  <c r="S34"/>
  <c r="W34"/>
  <c r="AL40"/>
  <c r="AL41"/>
  <c r="Q36"/>
  <c r="U36"/>
  <c r="Y36"/>
  <c r="AI42"/>
  <c r="AI43"/>
  <c r="Q38"/>
  <c r="U38"/>
  <c r="Y38"/>
  <c r="AI44"/>
  <c r="AI45"/>
  <c r="Q40"/>
  <c r="U40"/>
  <c r="Y40"/>
  <c r="AL47"/>
  <c r="S42"/>
  <c r="W42"/>
  <c r="AL48"/>
  <c r="AL49"/>
  <c r="S44"/>
  <c r="W44"/>
  <c r="AL50"/>
  <c r="AL51"/>
  <c r="S46"/>
  <c r="W46"/>
  <c r="AL52"/>
  <c r="AL53"/>
  <c r="Q48"/>
  <c r="U48"/>
  <c r="Y48"/>
  <c r="AI54"/>
  <c r="AI55"/>
  <c r="Q50"/>
  <c r="AI57"/>
  <c r="AL57"/>
  <c r="AI58"/>
  <c r="AL58"/>
  <c r="AI59"/>
  <c r="AL59"/>
  <c r="AI60"/>
  <c r="AL60"/>
  <c r="AI61"/>
  <c r="AL61"/>
  <c r="AI62"/>
  <c r="AH13"/>
  <c r="AI13" s="1"/>
  <c r="B24" s="1"/>
  <c r="Q13"/>
  <c r="S13"/>
  <c r="U13"/>
  <c r="W13"/>
  <c r="Y13"/>
  <c r="Q14"/>
  <c r="S14"/>
  <c r="U14"/>
  <c r="W14"/>
  <c r="Y14"/>
  <c r="Q15"/>
  <c r="S15"/>
  <c r="U15"/>
  <c r="W15"/>
  <c r="Y15"/>
  <c r="Q16"/>
  <c r="S16"/>
  <c r="U16"/>
  <c r="W16"/>
  <c r="Y16"/>
  <c r="Q17"/>
  <c r="S17"/>
  <c r="U17"/>
  <c r="W17"/>
  <c r="Y17"/>
  <c r="Q18"/>
  <c r="S18"/>
  <c r="U18"/>
  <c r="W18"/>
  <c r="Y18"/>
  <c r="R24"/>
  <c r="T24"/>
  <c r="V24"/>
  <c r="Q25"/>
  <c r="S25"/>
  <c r="U25"/>
  <c r="W25"/>
  <c r="Y25"/>
  <c r="R26"/>
  <c r="T26"/>
  <c r="V26"/>
  <c r="R27"/>
  <c r="R29"/>
  <c r="R13"/>
  <c r="T13"/>
  <c r="V13"/>
  <c r="R14"/>
  <c r="T14"/>
  <c r="V14"/>
  <c r="R15"/>
  <c r="T15"/>
  <c r="V15"/>
  <c r="R16"/>
  <c r="T16"/>
  <c r="V16"/>
  <c r="R17"/>
  <c r="T17"/>
  <c r="V17"/>
  <c r="R18"/>
  <c r="T18"/>
  <c r="V18"/>
  <c r="R25"/>
  <c r="T25"/>
  <c r="V25"/>
  <c r="Y27"/>
  <c r="W27"/>
  <c r="U27"/>
  <c r="S27"/>
  <c r="Q27"/>
  <c r="T27"/>
  <c r="X27"/>
  <c r="Y29"/>
  <c r="W29"/>
  <c r="U29"/>
  <c r="S29"/>
  <c r="Q29"/>
  <c r="T29"/>
  <c r="X29"/>
  <c r="R28"/>
  <c r="T28"/>
  <c r="V28"/>
  <c r="R30"/>
  <c r="T30"/>
  <c r="V30"/>
  <c r="Q31"/>
  <c r="S31"/>
  <c r="U31"/>
  <c r="W31"/>
  <c r="Y31"/>
  <c r="R32"/>
  <c r="T32"/>
  <c r="V32"/>
  <c r="Q33"/>
  <c r="S33"/>
  <c r="U33"/>
  <c r="W33"/>
  <c r="Y33"/>
  <c r="R34"/>
  <c r="T34"/>
  <c r="V34"/>
  <c r="Q35"/>
  <c r="S35"/>
  <c r="U35"/>
  <c r="W35"/>
  <c r="Y35"/>
  <c r="R36"/>
  <c r="T36"/>
  <c r="V36"/>
  <c r="Q37"/>
  <c r="S37"/>
  <c r="U37"/>
  <c r="W37"/>
  <c r="Y37"/>
  <c r="R38"/>
  <c r="T38"/>
  <c r="V38"/>
  <c r="Q39"/>
  <c r="S39"/>
  <c r="U39"/>
  <c r="W39"/>
  <c r="Y39"/>
  <c r="AL46"/>
  <c r="Y41"/>
  <c r="W41"/>
  <c r="U41"/>
  <c r="S41"/>
  <c r="Q41"/>
  <c r="T41"/>
  <c r="X41"/>
  <c r="AI56"/>
  <c r="R31"/>
  <c r="T31"/>
  <c r="V31"/>
  <c r="R33"/>
  <c r="T33"/>
  <c r="V33"/>
  <c r="R35"/>
  <c r="T35"/>
  <c r="V35"/>
  <c r="R37"/>
  <c r="T37"/>
  <c r="V37"/>
  <c r="R39"/>
  <c r="T39"/>
  <c r="V39"/>
  <c r="R43"/>
  <c r="T43"/>
  <c r="V43"/>
  <c r="X43"/>
  <c r="R45"/>
  <c r="T45"/>
  <c r="V45"/>
  <c r="X45"/>
  <c r="R47"/>
  <c r="T47"/>
  <c r="V47"/>
  <c r="X47"/>
  <c r="R49"/>
  <c r="T49"/>
  <c r="V49"/>
  <c r="X49"/>
  <c r="S50"/>
  <c r="U50"/>
  <c r="W50"/>
  <c r="Y50"/>
  <c r="R51"/>
  <c r="T51"/>
  <c r="V51"/>
  <c r="X51"/>
  <c r="R40"/>
  <c r="T40"/>
  <c r="V40"/>
  <c r="R42"/>
  <c r="T42"/>
  <c r="V42"/>
  <c r="Q43"/>
  <c r="S43"/>
  <c r="U43"/>
  <c r="W43"/>
  <c r="R44"/>
  <c r="T44"/>
  <c r="V44"/>
  <c r="Q45"/>
  <c r="S45"/>
  <c r="U45"/>
  <c r="W45"/>
  <c r="R46"/>
  <c r="T46"/>
  <c r="V46"/>
  <c r="Q47"/>
  <c r="S47"/>
  <c r="U47"/>
  <c r="W47"/>
  <c r="R48"/>
  <c r="T48"/>
  <c r="V48"/>
  <c r="Q49"/>
  <c r="S49"/>
  <c r="U49"/>
  <c r="W49"/>
  <c r="R50"/>
  <c r="T50"/>
  <c r="V50"/>
  <c r="Q51"/>
  <c r="S51"/>
  <c r="U51"/>
  <c r="W51"/>
  <c r="AC5" i="18"/>
  <c r="AC5" i="7"/>
  <c r="AJ63" i="29" l="1"/>
  <c r="AJ63" i="28"/>
  <c r="J22" i="27"/>
  <c r="B48" i="26"/>
  <c r="J22"/>
  <c r="C5" i="7" l="1"/>
  <c r="A1" i="24" l="1"/>
  <c r="E8"/>
  <c r="R12"/>
  <c r="H12"/>
  <c r="G12"/>
  <c r="F12"/>
  <c r="D12"/>
  <c r="J13" i="19"/>
  <c r="J12" i="7"/>
  <c r="AH57" i="24"/>
  <c r="AG57"/>
  <c r="AH56"/>
  <c r="AG56"/>
  <c r="AH55"/>
  <c r="AG55"/>
  <c r="AH54"/>
  <c r="AG54"/>
  <c r="AH53"/>
  <c r="AG53"/>
  <c r="AH52"/>
  <c r="AG52"/>
  <c r="AH51"/>
  <c r="AG51"/>
  <c r="AH50"/>
  <c r="AG50"/>
  <c r="AH49"/>
  <c r="AG49"/>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8"/>
  <c r="AG28"/>
  <c r="AH27"/>
  <c r="AG27"/>
  <c r="AH26"/>
  <c r="AG26"/>
  <c r="AH25"/>
  <c r="AG25"/>
  <c r="AH24"/>
  <c r="AG24"/>
  <c r="AH23"/>
  <c r="AG23"/>
  <c r="AH22"/>
  <c r="AG22"/>
  <c r="AH21"/>
  <c r="AG21"/>
  <c r="AH20"/>
  <c r="AG20"/>
  <c r="AH19"/>
  <c r="AG19"/>
  <c r="AH18"/>
  <c r="AG18"/>
  <c r="AH17"/>
  <c r="AG17"/>
  <c r="AH16"/>
  <c r="AG16"/>
  <c r="AH15"/>
  <c r="AG15"/>
  <c r="AH14"/>
  <c r="AG14"/>
  <c r="AH13"/>
  <c r="AG13"/>
  <c r="AH12"/>
  <c r="AG12"/>
  <c r="AH11"/>
  <c r="AG11"/>
  <c r="AH10"/>
  <c r="AG10"/>
  <c r="AH9"/>
  <c r="AG9"/>
  <c r="AH8"/>
  <c r="AG8"/>
  <c r="X6"/>
  <c r="X2"/>
  <c r="H18"/>
  <c r="B17"/>
  <c r="A12"/>
  <c r="B4"/>
  <c r="A18" s="1"/>
  <c r="B6"/>
  <c r="AE57"/>
  <c r="AD57"/>
  <c r="AE56"/>
  <c r="AD56"/>
  <c r="AE55"/>
  <c r="AD55"/>
  <c r="AE54"/>
  <c r="AD54"/>
  <c r="AE53"/>
  <c r="AD53"/>
  <c r="AE52"/>
  <c r="AD52"/>
  <c r="AE51"/>
  <c r="AD51"/>
  <c r="AE50"/>
  <c r="AD50"/>
  <c r="AE49"/>
  <c r="AD49"/>
  <c r="AE48"/>
  <c r="AD48"/>
  <c r="AE47"/>
  <c r="AD47"/>
  <c r="AE46"/>
  <c r="AD46"/>
  <c r="AE45"/>
  <c r="AD45"/>
  <c r="AE44"/>
  <c r="AD44"/>
  <c r="AE43"/>
  <c r="AD43"/>
  <c r="AE42"/>
  <c r="AD42"/>
  <c r="AE41"/>
  <c r="AD41"/>
  <c r="AE40"/>
  <c r="AD40"/>
  <c r="AE39"/>
  <c r="AD39"/>
  <c r="AE38"/>
  <c r="AD38"/>
  <c r="AE37"/>
  <c r="AD37"/>
  <c r="AE36"/>
  <c r="AD36"/>
  <c r="AE35"/>
  <c r="AD35"/>
  <c r="AE34"/>
  <c r="AD34"/>
  <c r="AE33"/>
  <c r="AD33"/>
  <c r="AE32"/>
  <c r="AD32"/>
  <c r="AE31"/>
  <c r="AD31"/>
  <c r="AE30"/>
  <c r="AD30"/>
  <c r="G22" i="23"/>
  <c r="I22"/>
  <c r="K22"/>
  <c r="E22"/>
  <c r="O22" i="22"/>
  <c r="M8" i="23"/>
  <c r="M9"/>
  <c r="D9"/>
  <c r="D8"/>
  <c r="AF27" i="18"/>
  <c r="AG27"/>
  <c r="AH27" s="1"/>
  <c r="AJ27"/>
  <c r="AK27"/>
  <c r="AF28"/>
  <c r="AG28"/>
  <c r="AH28" s="1"/>
  <c r="AJ28"/>
  <c r="AK28"/>
  <c r="AF29"/>
  <c r="AG29"/>
  <c r="AH29" s="1"/>
  <c r="AJ29"/>
  <c r="AK29"/>
  <c r="AF30"/>
  <c r="AG30"/>
  <c r="AH30" s="1"/>
  <c r="AJ30"/>
  <c r="AK30"/>
  <c r="AF31"/>
  <c r="AG31"/>
  <c r="AH31" s="1"/>
  <c r="AJ31"/>
  <c r="AK31"/>
  <c r="C34" i="21"/>
  <c r="C33"/>
  <c r="C30"/>
  <c r="C29"/>
  <c r="C26"/>
  <c r="C25"/>
  <c r="C23" i="22"/>
  <c r="C24"/>
  <c r="C27"/>
  <c r="C28"/>
  <c r="C31"/>
  <c r="C32"/>
  <c r="AH13"/>
  <c r="B22" s="1"/>
  <c r="AG13"/>
  <c r="C21" s="1"/>
  <c r="AL62"/>
  <c r="AK62"/>
  <c r="AH62"/>
  <c r="AI62" s="1"/>
  <c r="AG62"/>
  <c r="F54"/>
  <c r="AL61"/>
  <c r="AK61"/>
  <c r="AH61"/>
  <c r="AI61" s="1"/>
  <c r="AG61"/>
  <c r="P53"/>
  <c r="AL60"/>
  <c r="AK60"/>
  <c r="AH60"/>
  <c r="AI60" s="1"/>
  <c r="AG60"/>
  <c r="E52"/>
  <c r="AL59"/>
  <c r="AK59"/>
  <c r="AH59"/>
  <c r="AI59" s="1"/>
  <c r="AG59"/>
  <c r="AL58"/>
  <c r="AK58"/>
  <c r="AH58"/>
  <c r="AI58" s="1"/>
  <c r="AG58"/>
  <c r="AL57"/>
  <c r="AK57"/>
  <c r="AH57"/>
  <c r="AI57" s="1"/>
  <c r="AG57"/>
  <c r="AL56"/>
  <c r="AK56"/>
  <c r="AH56"/>
  <c r="AI56" s="1"/>
  <c r="AG56"/>
  <c r="AL55"/>
  <c r="AK55"/>
  <c r="AH55"/>
  <c r="AI55" s="1"/>
  <c r="AG55"/>
  <c r="AL54"/>
  <c r="AK54"/>
  <c r="AH54"/>
  <c r="AI54" s="1"/>
  <c r="AG54"/>
  <c r="AL53"/>
  <c r="AK53"/>
  <c r="AH53"/>
  <c r="AI53" s="1"/>
  <c r="AG53"/>
  <c r="AL52"/>
  <c r="AK52"/>
  <c r="AH52"/>
  <c r="AI52" s="1"/>
  <c r="AG52"/>
  <c r="AL51"/>
  <c r="AK51"/>
  <c r="AH51"/>
  <c r="AI51" s="1"/>
  <c r="AG51"/>
  <c r="AL50"/>
  <c r="AK50"/>
  <c r="AH50"/>
  <c r="AI50" s="1"/>
  <c r="AG50"/>
  <c r="AL49"/>
  <c r="AK49"/>
  <c r="AH49"/>
  <c r="AI49" s="1"/>
  <c r="AG49"/>
  <c r="AL48"/>
  <c r="AK48"/>
  <c r="AH48"/>
  <c r="AI48" s="1"/>
  <c r="AG48"/>
  <c r="Z40"/>
  <c r="O40"/>
  <c r="M40"/>
  <c r="K40"/>
  <c r="H40"/>
  <c r="E40"/>
  <c r="AL47"/>
  <c r="AK47"/>
  <c r="AH47"/>
  <c r="AI47" s="1"/>
  <c r="AG47"/>
  <c r="Z39"/>
  <c r="O39"/>
  <c r="M39"/>
  <c r="K39"/>
  <c r="H39"/>
  <c r="E39"/>
  <c r="AL46"/>
  <c r="AK46"/>
  <c r="AH46"/>
  <c r="AI46" s="1"/>
  <c r="AG46"/>
  <c r="Z38"/>
  <c r="O38"/>
  <c r="M38"/>
  <c r="K38"/>
  <c r="H38"/>
  <c r="E38"/>
  <c r="AL45"/>
  <c r="AK45"/>
  <c r="AH45"/>
  <c r="AI45" s="1"/>
  <c r="AG45"/>
  <c r="Z37"/>
  <c r="O37"/>
  <c r="M37"/>
  <c r="K37"/>
  <c r="H37"/>
  <c r="E37"/>
  <c r="AL44"/>
  <c r="AK44"/>
  <c r="AH44"/>
  <c r="AI44" s="1"/>
  <c r="AG44"/>
  <c r="Z36"/>
  <c r="O36"/>
  <c r="M36"/>
  <c r="K36"/>
  <c r="H36"/>
  <c r="E36"/>
  <c r="AL43"/>
  <c r="AK43"/>
  <c r="AH43"/>
  <c r="AI43" s="1"/>
  <c r="AG43"/>
  <c r="Z35"/>
  <c r="O35"/>
  <c r="M35"/>
  <c r="K35"/>
  <c r="H35"/>
  <c r="E35"/>
  <c r="AL42"/>
  <c r="AK42"/>
  <c r="AH42"/>
  <c r="AI42" s="1"/>
  <c r="AG42"/>
  <c r="Z34"/>
  <c r="O34"/>
  <c r="M34"/>
  <c r="K34"/>
  <c r="H34"/>
  <c r="E34"/>
  <c r="AL41"/>
  <c r="AK41"/>
  <c r="AH41"/>
  <c r="AI41" s="1"/>
  <c r="AG41"/>
  <c r="Z33"/>
  <c r="O33"/>
  <c r="M33"/>
  <c r="K33"/>
  <c r="H33"/>
  <c r="E33"/>
  <c r="AL40"/>
  <c r="AK40"/>
  <c r="AH40"/>
  <c r="AI40" s="1"/>
  <c r="AG40"/>
  <c r="Y32"/>
  <c r="O32"/>
  <c r="M32"/>
  <c r="K32"/>
  <c r="H32"/>
  <c r="E32"/>
  <c r="AL39"/>
  <c r="AK39"/>
  <c r="AH39"/>
  <c r="AI39" s="1"/>
  <c r="AG39"/>
  <c r="Y31"/>
  <c r="O31"/>
  <c r="M31"/>
  <c r="K31"/>
  <c r="H31"/>
  <c r="E31"/>
  <c r="AL38"/>
  <c r="AK38"/>
  <c r="AH38"/>
  <c r="AI38" s="1"/>
  <c r="AG38"/>
  <c r="Y30"/>
  <c r="O30"/>
  <c r="M30"/>
  <c r="K30"/>
  <c r="H30"/>
  <c r="E30"/>
  <c r="AL37"/>
  <c r="AK37"/>
  <c r="AH37"/>
  <c r="AI37" s="1"/>
  <c r="AG37"/>
  <c r="Y29"/>
  <c r="O29"/>
  <c r="M29"/>
  <c r="K29"/>
  <c r="H29"/>
  <c r="E29"/>
  <c r="AL36"/>
  <c r="AK36"/>
  <c r="AH36"/>
  <c r="AI36" s="1"/>
  <c r="AG36"/>
  <c r="Y28"/>
  <c r="O28"/>
  <c r="M28"/>
  <c r="K28"/>
  <c r="H28"/>
  <c r="E28"/>
  <c r="AL35"/>
  <c r="AK35"/>
  <c r="AH35"/>
  <c r="AI35" s="1"/>
  <c r="AG35"/>
  <c r="Y27"/>
  <c r="O27"/>
  <c r="M27"/>
  <c r="K27"/>
  <c r="H27"/>
  <c r="E27"/>
  <c r="AL34"/>
  <c r="AK34"/>
  <c r="AH34"/>
  <c r="AI34" s="1"/>
  <c r="AG34"/>
  <c r="Y26"/>
  <c r="O26"/>
  <c r="M26"/>
  <c r="K26"/>
  <c r="H26"/>
  <c r="E26"/>
  <c r="AL33"/>
  <c r="AK33"/>
  <c r="AH33"/>
  <c r="AI33" s="1"/>
  <c r="AG33"/>
  <c r="Y25"/>
  <c r="O25"/>
  <c r="M25"/>
  <c r="K25"/>
  <c r="H25"/>
  <c r="E25"/>
  <c r="AL32"/>
  <c r="AK32"/>
  <c r="AH32"/>
  <c r="AI32" s="1"/>
  <c r="AG32"/>
  <c r="Y24"/>
  <c r="O24"/>
  <c r="M24"/>
  <c r="K24"/>
  <c r="H24"/>
  <c r="E24"/>
  <c r="AL31"/>
  <c r="AK31"/>
  <c r="AH31"/>
  <c r="AI31" s="1"/>
  <c r="AG31"/>
  <c r="Y23"/>
  <c r="O23"/>
  <c r="M23"/>
  <c r="K23"/>
  <c r="H23"/>
  <c r="E23"/>
  <c r="AL30"/>
  <c r="AK30"/>
  <c r="AH30"/>
  <c r="AI30" s="1"/>
  <c r="AG30"/>
  <c r="Y22"/>
  <c r="M22"/>
  <c r="K22"/>
  <c r="H22"/>
  <c r="E22"/>
  <c r="AL29"/>
  <c r="AK29"/>
  <c r="AH29"/>
  <c r="AI29" s="1"/>
  <c r="AG29"/>
  <c r="Y21"/>
  <c r="O21"/>
  <c r="M21"/>
  <c r="K21"/>
  <c r="H21"/>
  <c r="E21"/>
  <c r="AL28"/>
  <c r="AK28"/>
  <c r="AH28"/>
  <c r="AI28" s="1"/>
  <c r="AG28"/>
  <c r="AL27"/>
  <c r="AK27"/>
  <c r="AH27"/>
  <c r="AI27" s="1"/>
  <c r="AG27"/>
  <c r="AL26"/>
  <c r="AK26"/>
  <c r="AH26"/>
  <c r="B40" s="1"/>
  <c r="AG26"/>
  <c r="C40" s="1"/>
  <c r="AL25"/>
  <c r="AK25"/>
  <c r="AH25"/>
  <c r="B39" s="1"/>
  <c r="AG25"/>
  <c r="C39" s="1"/>
  <c r="AL24"/>
  <c r="AK24"/>
  <c r="AH24"/>
  <c r="AG24"/>
  <c r="C38" s="1"/>
  <c r="AL23"/>
  <c r="AK23"/>
  <c r="AH23"/>
  <c r="AG23"/>
  <c r="Z17"/>
  <c r="O17"/>
  <c r="M17"/>
  <c r="K17"/>
  <c r="H17"/>
  <c r="AE29" i="24" s="1"/>
  <c r="E17" i="22"/>
  <c r="AD29" i="24" s="1"/>
  <c r="AL22" i="22"/>
  <c r="AK22"/>
  <c r="AH22"/>
  <c r="AG22"/>
  <c r="C26" s="1"/>
  <c r="Z16"/>
  <c r="O16"/>
  <c r="M16"/>
  <c r="K16"/>
  <c r="H16"/>
  <c r="AE28" i="24" s="1"/>
  <c r="E16" i="22"/>
  <c r="AD28" i="24" s="1"/>
  <c r="AL21" i="22"/>
  <c r="AK21"/>
  <c r="AH21"/>
  <c r="AG21"/>
  <c r="C37" s="1"/>
  <c r="Z15"/>
  <c r="O15"/>
  <c r="M15"/>
  <c r="K15"/>
  <c r="H15"/>
  <c r="AE27" i="24" s="1"/>
  <c r="E15" i="22"/>
  <c r="AD27" i="24" s="1"/>
  <c r="AL20" i="22"/>
  <c r="AK20"/>
  <c r="AH20"/>
  <c r="AG20"/>
  <c r="C36" s="1"/>
  <c r="Z14"/>
  <c r="O14"/>
  <c r="M14"/>
  <c r="K14"/>
  <c r="H14"/>
  <c r="AE26" i="24" s="1"/>
  <c r="E14" i="22"/>
  <c r="AD26" i="24" s="1"/>
  <c r="AL19" i="22"/>
  <c r="AK19"/>
  <c r="AH19"/>
  <c r="AI19" s="1"/>
  <c r="AG19"/>
  <c r="C35" s="1"/>
  <c r="Z13"/>
  <c r="O13"/>
  <c r="M13"/>
  <c r="K13"/>
  <c r="H13"/>
  <c r="AE25" i="24" s="1"/>
  <c r="E13" i="22"/>
  <c r="AD25" i="24" s="1"/>
  <c r="AL18" i="22"/>
  <c r="AK18"/>
  <c r="AH18"/>
  <c r="AG18"/>
  <c r="C34" s="1"/>
  <c r="AL17"/>
  <c r="AK17"/>
  <c r="AH17"/>
  <c r="AG17"/>
  <c r="C22" s="1"/>
  <c r="AL16"/>
  <c r="AK16"/>
  <c r="AH16"/>
  <c r="AG16"/>
  <c r="C33" s="1"/>
  <c r="AL15"/>
  <c r="AK15"/>
  <c r="AH15"/>
  <c r="AG15"/>
  <c r="C29" s="1"/>
  <c r="AL14"/>
  <c r="AK14"/>
  <c r="AH14"/>
  <c r="AG14"/>
  <c r="C25" s="1"/>
  <c r="AL13"/>
  <c r="AK13"/>
  <c r="AF62" i="20"/>
  <c r="AG62"/>
  <c r="AH62" s="1"/>
  <c r="AI62" s="1"/>
  <c r="AF13"/>
  <c r="AG62" i="19"/>
  <c r="AF62"/>
  <c r="AF13"/>
  <c r="AH13" i="21"/>
  <c r="AG14"/>
  <c r="C27" s="1"/>
  <c r="AG15"/>
  <c r="C31" s="1"/>
  <c r="AG16"/>
  <c r="AG17"/>
  <c r="AG18"/>
  <c r="C36" s="1"/>
  <c r="AG19"/>
  <c r="C37" s="1"/>
  <c r="AG20"/>
  <c r="C38" s="1"/>
  <c r="AG21"/>
  <c r="C39" s="1"/>
  <c r="AG22"/>
  <c r="C28" s="1"/>
  <c r="AG23"/>
  <c r="C32" s="1"/>
  <c r="AG24"/>
  <c r="C40" s="1"/>
  <c r="AG25"/>
  <c r="C41" s="1"/>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13"/>
  <c r="C23" s="1"/>
  <c r="R18"/>
  <c r="R19"/>
  <c r="O18"/>
  <c r="O19"/>
  <c r="M18"/>
  <c r="M19"/>
  <c r="K18"/>
  <c r="K19"/>
  <c r="H18"/>
  <c r="AE23" i="24" s="1"/>
  <c r="H19" i="21"/>
  <c r="AE24" i="24" s="1"/>
  <c r="E18" i="21"/>
  <c r="AD23" i="24" s="1"/>
  <c r="E19" i="21"/>
  <c r="AD24" i="24" s="1"/>
  <c r="F56" i="21"/>
  <c r="P55"/>
  <c r="E54"/>
  <c r="AL62"/>
  <c r="AK62"/>
  <c r="AH62"/>
  <c r="AI62" s="1"/>
  <c r="AL61"/>
  <c r="AK61"/>
  <c r="AH61"/>
  <c r="AI61" s="1"/>
  <c r="AL60"/>
  <c r="AK60"/>
  <c r="AH60"/>
  <c r="AI60" s="1"/>
  <c r="AL59"/>
  <c r="AK59"/>
  <c r="AH59"/>
  <c r="AI59" s="1"/>
  <c r="AL58"/>
  <c r="AK58"/>
  <c r="AH58"/>
  <c r="AI58" s="1"/>
  <c r="AL57"/>
  <c r="AK57"/>
  <c r="AH57"/>
  <c r="AI57" s="1"/>
  <c r="Z42"/>
  <c r="O42"/>
  <c r="M42"/>
  <c r="K42"/>
  <c r="H42"/>
  <c r="E42"/>
  <c r="AL56"/>
  <c r="AK56"/>
  <c r="AH56"/>
  <c r="AI56" s="1"/>
  <c r="Y41"/>
  <c r="O41"/>
  <c r="M41"/>
  <c r="K41"/>
  <c r="H41"/>
  <c r="E41"/>
  <c r="AL55"/>
  <c r="AK55"/>
  <c r="AH55"/>
  <c r="AI55" s="1"/>
  <c r="Z40"/>
  <c r="O40"/>
  <c r="M40"/>
  <c r="K40"/>
  <c r="H40"/>
  <c r="E40"/>
  <c r="AL54"/>
  <c r="AK54"/>
  <c r="AH54"/>
  <c r="AI54" s="1"/>
  <c r="Y39"/>
  <c r="O39"/>
  <c r="M39"/>
  <c r="K39"/>
  <c r="H39"/>
  <c r="E39"/>
  <c r="AL53"/>
  <c r="AK53"/>
  <c r="AH53"/>
  <c r="AI53" s="1"/>
  <c r="Z38"/>
  <c r="O38"/>
  <c r="M38"/>
  <c r="K38"/>
  <c r="H38"/>
  <c r="E38"/>
  <c r="AL52"/>
  <c r="AK52"/>
  <c r="AH52"/>
  <c r="AI52" s="1"/>
  <c r="Y37"/>
  <c r="O37"/>
  <c r="M37"/>
  <c r="K37"/>
  <c r="H37"/>
  <c r="E37"/>
  <c r="AL51"/>
  <c r="AK51"/>
  <c r="AH51"/>
  <c r="AI51" s="1"/>
  <c r="Y36"/>
  <c r="O36"/>
  <c r="M36"/>
  <c r="K36"/>
  <c r="H36"/>
  <c r="E36"/>
  <c r="AL50"/>
  <c r="AK50"/>
  <c r="AH50"/>
  <c r="AI50" s="1"/>
  <c r="Y35"/>
  <c r="O35"/>
  <c r="M35"/>
  <c r="K35"/>
  <c r="H35"/>
  <c r="E35"/>
  <c r="AL49"/>
  <c r="AK49"/>
  <c r="AH49"/>
  <c r="AI49" s="1"/>
  <c r="Y34"/>
  <c r="O34"/>
  <c r="M34"/>
  <c r="K34"/>
  <c r="H34"/>
  <c r="E34"/>
  <c r="AL48"/>
  <c r="AK48"/>
  <c r="AH48"/>
  <c r="AI48" s="1"/>
  <c r="Y33"/>
  <c r="O33"/>
  <c r="M33"/>
  <c r="K33"/>
  <c r="H33"/>
  <c r="E33"/>
  <c r="AL47"/>
  <c r="AK47"/>
  <c r="AH47"/>
  <c r="AI47" s="1"/>
  <c r="Y32"/>
  <c r="O32"/>
  <c r="M32"/>
  <c r="K32"/>
  <c r="H32"/>
  <c r="E32"/>
  <c r="AL46"/>
  <c r="AK46"/>
  <c r="AH46"/>
  <c r="AI46" s="1"/>
  <c r="W31"/>
  <c r="O31"/>
  <c r="M31"/>
  <c r="K31"/>
  <c r="H31"/>
  <c r="E31"/>
  <c r="AL45"/>
  <c r="AK45"/>
  <c r="AH45"/>
  <c r="AI45" s="1"/>
  <c r="Y30"/>
  <c r="O30"/>
  <c r="M30"/>
  <c r="K30"/>
  <c r="H30"/>
  <c r="E30"/>
  <c r="AL44"/>
  <c r="AK44"/>
  <c r="AH44"/>
  <c r="AI44" s="1"/>
  <c r="Y29"/>
  <c r="O29"/>
  <c r="M29"/>
  <c r="K29"/>
  <c r="H29"/>
  <c r="E29"/>
  <c r="AL43"/>
  <c r="AK43"/>
  <c r="AH43"/>
  <c r="AI43" s="1"/>
  <c r="Y28"/>
  <c r="O28"/>
  <c r="M28"/>
  <c r="K28"/>
  <c r="H28"/>
  <c r="E28"/>
  <c r="AL42"/>
  <c r="AK42"/>
  <c r="AH42"/>
  <c r="AI42" s="1"/>
  <c r="Y27"/>
  <c r="O27"/>
  <c r="M27"/>
  <c r="K27"/>
  <c r="H27"/>
  <c r="E27"/>
  <c r="AL41"/>
  <c r="AK41"/>
  <c r="AH41"/>
  <c r="AI41" s="1"/>
  <c r="AL40"/>
  <c r="AK40"/>
  <c r="AH40"/>
  <c r="AI40" s="1"/>
  <c r="AL39"/>
  <c r="AK39"/>
  <c r="AH39"/>
  <c r="AI39" s="1"/>
  <c r="AL38"/>
  <c r="AK38"/>
  <c r="AH38"/>
  <c r="AI38" s="1"/>
  <c r="AL37"/>
  <c r="AK37"/>
  <c r="AH37"/>
  <c r="AI37" s="1"/>
  <c r="AL36"/>
  <c r="AK36"/>
  <c r="AH36"/>
  <c r="AI36" s="1"/>
  <c r="AL35"/>
  <c r="AK35"/>
  <c r="AH35"/>
  <c r="AI35" s="1"/>
  <c r="AL34"/>
  <c r="AK34"/>
  <c r="AH34"/>
  <c r="AI34" s="1"/>
  <c r="AL33"/>
  <c r="AK33"/>
  <c r="AH33"/>
  <c r="AI33" s="1"/>
  <c r="Y26"/>
  <c r="O26"/>
  <c r="M26"/>
  <c r="K26"/>
  <c r="H26"/>
  <c r="E26"/>
  <c r="AL32"/>
  <c r="AK32"/>
  <c r="AH32"/>
  <c r="AI32" s="1"/>
  <c r="Y25"/>
  <c r="O25"/>
  <c r="M25"/>
  <c r="K25"/>
  <c r="H25"/>
  <c r="E25"/>
  <c r="AL31"/>
  <c r="AK31"/>
  <c r="AH31"/>
  <c r="AI31" s="1"/>
  <c r="Y24"/>
  <c r="O24"/>
  <c r="M24"/>
  <c r="K24"/>
  <c r="H24"/>
  <c r="E24"/>
  <c r="AL30"/>
  <c r="AK30"/>
  <c r="AH30"/>
  <c r="AI30" s="1"/>
  <c r="Y23"/>
  <c r="O23"/>
  <c r="M23"/>
  <c r="K23"/>
  <c r="H23"/>
  <c r="E23"/>
  <c r="AL29"/>
  <c r="AK29"/>
  <c r="AH29"/>
  <c r="AL28"/>
  <c r="AK28"/>
  <c r="AH28"/>
  <c r="AI28" s="1"/>
  <c r="AL27"/>
  <c r="AK27"/>
  <c r="AH27"/>
  <c r="AI27" s="1"/>
  <c r="AL26"/>
  <c r="AK26"/>
  <c r="AH26"/>
  <c r="AI26" s="1"/>
  <c r="AL25"/>
  <c r="AK25"/>
  <c r="AH25"/>
  <c r="AI25" s="1"/>
  <c r="AL24"/>
  <c r="AK24"/>
  <c r="AH24"/>
  <c r="AI24" s="1"/>
  <c r="AL23"/>
  <c r="AK23"/>
  <c r="AH23"/>
  <c r="AI23" s="1"/>
  <c r="Y17"/>
  <c r="O17"/>
  <c r="M17"/>
  <c r="K17"/>
  <c r="H17"/>
  <c r="AE22" i="24" s="1"/>
  <c r="E17" i="21"/>
  <c r="AD22" i="24" s="1"/>
  <c r="AL22" i="21"/>
  <c r="AK22"/>
  <c r="AH22"/>
  <c r="AI22" s="1"/>
  <c r="Y16"/>
  <c r="O16"/>
  <c r="M16"/>
  <c r="K16"/>
  <c r="H16"/>
  <c r="AE21" i="24" s="1"/>
  <c r="E16" i="21"/>
  <c r="AD21" i="24" s="1"/>
  <c r="AL21" i="21"/>
  <c r="AK21"/>
  <c r="AH21"/>
  <c r="AI21" s="1"/>
  <c r="Y15"/>
  <c r="O15"/>
  <c r="M15"/>
  <c r="K15"/>
  <c r="H15"/>
  <c r="AE20" i="24" s="1"/>
  <c r="E15" i="21"/>
  <c r="AD20" i="24" s="1"/>
  <c r="AL20" i="21"/>
  <c r="AK20"/>
  <c r="AH20"/>
  <c r="AI20" s="1"/>
  <c r="Y14"/>
  <c r="O14"/>
  <c r="M14"/>
  <c r="K14"/>
  <c r="H14"/>
  <c r="AE19" i="24" s="1"/>
  <c r="E14" i="21"/>
  <c r="AD19" i="24" s="1"/>
  <c r="AL19" i="21"/>
  <c r="AK19"/>
  <c r="AH19"/>
  <c r="AI19" s="1"/>
  <c r="Y13"/>
  <c r="O13"/>
  <c r="M13"/>
  <c r="K13"/>
  <c r="H13"/>
  <c r="AE18" i="24" s="1"/>
  <c r="E13" i="21"/>
  <c r="AD18" i="24" s="1"/>
  <c r="AL18" i="21"/>
  <c r="AK18"/>
  <c r="AH18"/>
  <c r="B36" s="1"/>
  <c r="AL17"/>
  <c r="AK17"/>
  <c r="AH17"/>
  <c r="AI17" s="1"/>
  <c r="AL16"/>
  <c r="AK16"/>
  <c r="AH16"/>
  <c r="AI16" s="1"/>
  <c r="AL15"/>
  <c r="AK15"/>
  <c r="AH15"/>
  <c r="AI15" s="1"/>
  <c r="AL14"/>
  <c r="AK14"/>
  <c r="AH14"/>
  <c r="AI14" s="1"/>
  <c r="AL13"/>
  <c r="AK13"/>
  <c r="AF14" i="20"/>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E62"/>
  <c r="O61"/>
  <c r="D60"/>
  <c r="AK62"/>
  <c r="AJ62"/>
  <c r="AK61"/>
  <c r="AJ61"/>
  <c r="AG61"/>
  <c r="AH61" s="1"/>
  <c r="AK60"/>
  <c r="AJ60"/>
  <c r="AG60"/>
  <c r="AH60" s="1"/>
  <c r="AI60" s="1"/>
  <c r="AK59"/>
  <c r="AJ59"/>
  <c r="AG59"/>
  <c r="AH59" s="1"/>
  <c r="AK58"/>
  <c r="AJ58"/>
  <c r="AG58"/>
  <c r="AH58" s="1"/>
  <c r="AI58" s="1"/>
  <c r="AK57"/>
  <c r="AJ57"/>
  <c r="AG57"/>
  <c r="AH57" s="1"/>
  <c r="Y51"/>
  <c r="N51"/>
  <c r="L51"/>
  <c r="J51"/>
  <c r="G51"/>
  <c r="D51"/>
  <c r="AK56"/>
  <c r="AJ56"/>
  <c r="AG56"/>
  <c r="AH56" s="1"/>
  <c r="X50"/>
  <c r="N50"/>
  <c r="L50"/>
  <c r="J50"/>
  <c r="G50"/>
  <c r="D50"/>
  <c r="AK55"/>
  <c r="AJ55"/>
  <c r="AG55"/>
  <c r="AH55" s="1"/>
  <c r="AI55" s="1"/>
  <c r="Y49"/>
  <c r="N49"/>
  <c r="L49"/>
  <c r="J49"/>
  <c r="G49"/>
  <c r="D49"/>
  <c r="AK54"/>
  <c r="AJ54"/>
  <c r="AG54"/>
  <c r="AH54" s="1"/>
  <c r="AI54" s="1"/>
  <c r="X48"/>
  <c r="N48"/>
  <c r="L48"/>
  <c r="J48"/>
  <c r="G48"/>
  <c r="D48"/>
  <c r="AK53"/>
  <c r="AJ53"/>
  <c r="AG53"/>
  <c r="AH53" s="1"/>
  <c r="AI53" s="1"/>
  <c r="X47"/>
  <c r="N47"/>
  <c r="L47"/>
  <c r="J47"/>
  <c r="G47"/>
  <c r="D47"/>
  <c r="AK52"/>
  <c r="AJ52"/>
  <c r="AG52"/>
  <c r="AH52" s="1"/>
  <c r="X46"/>
  <c r="N46"/>
  <c r="L46"/>
  <c r="J46"/>
  <c r="G46"/>
  <c r="D46"/>
  <c r="AK51"/>
  <c r="AJ51"/>
  <c r="AG51"/>
  <c r="AH51" s="1"/>
  <c r="N45"/>
  <c r="L45"/>
  <c r="J45"/>
  <c r="G45"/>
  <c r="D45"/>
  <c r="AK50"/>
  <c r="AJ50"/>
  <c r="AG50"/>
  <c r="AH50" s="1"/>
  <c r="AI50" s="1"/>
  <c r="X44"/>
  <c r="N44"/>
  <c r="L44"/>
  <c r="J44"/>
  <c r="G44"/>
  <c r="D44"/>
  <c r="AK49"/>
  <c r="AJ49"/>
  <c r="AG49"/>
  <c r="AH49" s="1"/>
  <c r="X43"/>
  <c r="N43"/>
  <c r="L43"/>
  <c r="J43"/>
  <c r="G43"/>
  <c r="D43"/>
  <c r="AK48"/>
  <c r="AJ48"/>
  <c r="AG48"/>
  <c r="AH48" s="1"/>
  <c r="AI48" s="1"/>
  <c r="V42"/>
  <c r="N42"/>
  <c r="L42"/>
  <c r="J42"/>
  <c r="G42"/>
  <c r="D42"/>
  <c r="AK47"/>
  <c r="AJ47"/>
  <c r="AG47"/>
  <c r="AH47" s="1"/>
  <c r="AI47" s="1"/>
  <c r="N41"/>
  <c r="L41"/>
  <c r="J41"/>
  <c r="G41"/>
  <c r="D41"/>
  <c r="AK46"/>
  <c r="AJ46"/>
  <c r="AG46"/>
  <c r="AH46" s="1"/>
  <c r="AI46" s="1"/>
  <c r="V40"/>
  <c r="N40"/>
  <c r="L40"/>
  <c r="J40"/>
  <c r="G40"/>
  <c r="D40"/>
  <c r="AK45"/>
  <c r="AJ45"/>
  <c r="AG45"/>
  <c r="AH45" s="1"/>
  <c r="Y39"/>
  <c r="N39"/>
  <c r="L39"/>
  <c r="J39"/>
  <c r="G39"/>
  <c r="D39"/>
  <c r="AK44"/>
  <c r="AJ44"/>
  <c r="AG44"/>
  <c r="AH44" s="1"/>
  <c r="AI44" s="1"/>
  <c r="X38"/>
  <c r="N38"/>
  <c r="L38"/>
  <c r="J38"/>
  <c r="G38"/>
  <c r="D38"/>
  <c r="AK43"/>
  <c r="AJ43"/>
  <c r="AG43"/>
  <c r="AH43" s="1"/>
  <c r="AI43" s="1"/>
  <c r="S37"/>
  <c r="N37"/>
  <c r="L37"/>
  <c r="J37"/>
  <c r="G37"/>
  <c r="D37"/>
  <c r="AK42"/>
  <c r="AJ42"/>
  <c r="AG42"/>
  <c r="AH42" s="1"/>
  <c r="AI42" s="1"/>
  <c r="X36"/>
  <c r="N36"/>
  <c r="L36"/>
  <c r="J36"/>
  <c r="G36"/>
  <c r="D36"/>
  <c r="AK41"/>
  <c r="AJ41"/>
  <c r="AG41"/>
  <c r="AH41" s="1"/>
  <c r="X35"/>
  <c r="N35"/>
  <c r="L35"/>
  <c r="J35"/>
  <c r="G35"/>
  <c r="D35"/>
  <c r="AK40"/>
  <c r="AJ40"/>
  <c r="AG40"/>
  <c r="AH40" s="1"/>
  <c r="AI40" s="1"/>
  <c r="X34"/>
  <c r="N34"/>
  <c r="L34"/>
  <c r="J34"/>
  <c r="G34"/>
  <c r="D34"/>
  <c r="AK39"/>
  <c r="AJ39"/>
  <c r="AG39"/>
  <c r="AH39" s="1"/>
  <c r="N33"/>
  <c r="L33"/>
  <c r="J33"/>
  <c r="G33"/>
  <c r="D33"/>
  <c r="AK38"/>
  <c r="AJ38"/>
  <c r="AG38"/>
  <c r="AH38" s="1"/>
  <c r="AI38" s="1"/>
  <c r="X32"/>
  <c r="N32"/>
  <c r="L32"/>
  <c r="J32"/>
  <c r="G32"/>
  <c r="D32"/>
  <c r="AK37"/>
  <c r="AJ37"/>
  <c r="AG37"/>
  <c r="AH37" s="1"/>
  <c r="X31"/>
  <c r="N31"/>
  <c r="L31"/>
  <c r="J31"/>
  <c r="G31"/>
  <c r="D31"/>
  <c r="AK36"/>
  <c r="AJ36"/>
  <c r="AG36"/>
  <c r="AH36" s="1"/>
  <c r="X30"/>
  <c r="N30"/>
  <c r="L30"/>
  <c r="J30"/>
  <c r="G30"/>
  <c r="D30"/>
  <c r="AK35"/>
  <c r="AJ35"/>
  <c r="AG35"/>
  <c r="AH35" s="1"/>
  <c r="S29"/>
  <c r="N29"/>
  <c r="L29"/>
  <c r="J29"/>
  <c r="G29"/>
  <c r="D29"/>
  <c r="AK34"/>
  <c r="AJ34"/>
  <c r="AG34"/>
  <c r="AH34" s="1"/>
  <c r="AI34" s="1"/>
  <c r="X28"/>
  <c r="N28"/>
  <c r="L28"/>
  <c r="J28"/>
  <c r="G28"/>
  <c r="D28"/>
  <c r="AK33"/>
  <c r="AJ33"/>
  <c r="AG33"/>
  <c r="AH33" s="1"/>
  <c r="X27"/>
  <c r="N27"/>
  <c r="L27"/>
  <c r="J27"/>
  <c r="G27"/>
  <c r="D27"/>
  <c r="AK32"/>
  <c r="AJ32"/>
  <c r="AG32"/>
  <c r="AH32" s="1"/>
  <c r="X26"/>
  <c r="N26"/>
  <c r="L26"/>
  <c r="J26"/>
  <c r="G26"/>
  <c r="D26"/>
  <c r="AK31"/>
  <c r="AJ31"/>
  <c r="AG31"/>
  <c r="AH31" s="1"/>
  <c r="U25"/>
  <c r="N25"/>
  <c r="L25"/>
  <c r="J25"/>
  <c r="G25"/>
  <c r="D25"/>
  <c r="AK30"/>
  <c r="AJ30"/>
  <c r="AG30"/>
  <c r="AH30" s="1"/>
  <c r="AI30" s="1"/>
  <c r="X24"/>
  <c r="N24"/>
  <c r="L24"/>
  <c r="J24"/>
  <c r="G24"/>
  <c r="D24"/>
  <c r="AK29"/>
  <c r="AJ29"/>
  <c r="AG29"/>
  <c r="AH29" s="1"/>
  <c r="AK28"/>
  <c r="AJ28"/>
  <c r="AG28"/>
  <c r="AH28" s="1"/>
  <c r="AI28" s="1"/>
  <c r="AK27"/>
  <c r="AJ27"/>
  <c r="AG27"/>
  <c r="AH27" s="1"/>
  <c r="AK26"/>
  <c r="AJ26"/>
  <c r="AG26"/>
  <c r="AH26" s="1"/>
  <c r="AK25"/>
  <c r="AJ25"/>
  <c r="AG25"/>
  <c r="AH25" s="1"/>
  <c r="AK24"/>
  <c r="AJ24"/>
  <c r="AG24"/>
  <c r="AH24" s="1"/>
  <c r="AI24" s="1"/>
  <c r="AK23"/>
  <c r="AJ23"/>
  <c r="AG23"/>
  <c r="AH23" s="1"/>
  <c r="AK22"/>
  <c r="AJ22"/>
  <c r="AG22"/>
  <c r="AH22" s="1"/>
  <c r="AI22" s="1"/>
  <c r="N16"/>
  <c r="L16"/>
  <c r="J16"/>
  <c r="G16"/>
  <c r="AE17" i="24" s="1"/>
  <c r="D16" i="20"/>
  <c r="AD17" i="24" s="1"/>
  <c r="AK21" i="20"/>
  <c r="AJ21"/>
  <c r="AG21"/>
  <c r="AH21" s="1"/>
  <c r="X15"/>
  <c r="N15"/>
  <c r="L15"/>
  <c r="J15"/>
  <c r="G15"/>
  <c r="AE16" i="24" s="1"/>
  <c r="D15" i="20"/>
  <c r="AD16" i="24" s="1"/>
  <c r="AK20" i="20"/>
  <c r="AJ20"/>
  <c r="AG20"/>
  <c r="AH20" s="1"/>
  <c r="X14"/>
  <c r="N14"/>
  <c r="L14"/>
  <c r="J14"/>
  <c r="G14"/>
  <c r="AE15" i="24" s="1"/>
  <c r="D14" i="20"/>
  <c r="AD15" i="24" s="1"/>
  <c r="AK19" i="20"/>
  <c r="AJ19"/>
  <c r="AG19"/>
  <c r="AH19" s="1"/>
  <c r="X13"/>
  <c r="N13"/>
  <c r="L13"/>
  <c r="J13"/>
  <c r="G13"/>
  <c r="AE14" i="24" s="1"/>
  <c r="D13" i="20"/>
  <c r="AD14" i="24" s="1"/>
  <c r="AK18" i="20"/>
  <c r="AJ18"/>
  <c r="AG18"/>
  <c r="AH18" s="1"/>
  <c r="AI18" s="1"/>
  <c r="AK17"/>
  <c r="AJ17"/>
  <c r="AG17"/>
  <c r="AH17" s="1"/>
  <c r="AK16"/>
  <c r="AJ16"/>
  <c r="AG16"/>
  <c r="AH16" s="1"/>
  <c r="AK15"/>
  <c r="AJ15"/>
  <c r="AG15"/>
  <c r="AH15" s="1"/>
  <c r="AK14"/>
  <c r="AJ14"/>
  <c r="AG14"/>
  <c r="AH14" s="1"/>
  <c r="AI14" s="1"/>
  <c r="AK13"/>
  <c r="AJ13"/>
  <c r="AG13"/>
  <c r="C24" i="21" l="1"/>
  <c r="AI49" i="20"/>
  <c r="AI32"/>
  <c r="AI36"/>
  <c r="AI45"/>
  <c r="AI52"/>
  <c r="AI56"/>
  <c r="C42" i="21"/>
  <c r="AI42" i="24"/>
  <c r="AI44"/>
  <c r="AI46"/>
  <c r="AI48"/>
  <c r="AI50"/>
  <c r="AI45"/>
  <c r="AI49"/>
  <c r="B24" i="21"/>
  <c r="C35"/>
  <c r="AI59" i="20"/>
  <c r="AI57"/>
  <c r="AI61"/>
  <c r="AI52" i="24"/>
  <c r="AI28" i="18"/>
  <c r="AL27"/>
  <c r="AM39" i="22"/>
  <c r="AL31" i="18"/>
  <c r="AL29"/>
  <c r="AL28"/>
  <c r="AI22" i="24"/>
  <c r="AI24"/>
  <c r="AI25"/>
  <c r="AI26"/>
  <c r="AI28"/>
  <c r="AI29"/>
  <c r="AI30"/>
  <c r="AI32"/>
  <c r="AI33"/>
  <c r="AI34"/>
  <c r="AI36"/>
  <c r="AI37"/>
  <c r="AI38"/>
  <c r="AI40"/>
  <c r="AI41"/>
  <c r="R13" i="21"/>
  <c r="K12" i="24"/>
  <c r="M12"/>
  <c r="O12"/>
  <c r="Q12"/>
  <c r="J12"/>
  <c r="L12"/>
  <c r="N12"/>
  <c r="P12"/>
  <c r="AI53"/>
  <c r="AI54"/>
  <c r="AI56"/>
  <c r="AI57"/>
  <c r="AI9"/>
  <c r="AI13"/>
  <c r="AI11"/>
  <c r="AI18"/>
  <c r="AI19"/>
  <c r="AI8"/>
  <c r="AI10"/>
  <c r="AI12"/>
  <c r="AI14"/>
  <c r="AI16"/>
  <c r="AI17"/>
  <c r="AI20"/>
  <c r="AI21"/>
  <c r="AI15"/>
  <c r="AI23"/>
  <c r="AI27"/>
  <c r="AI31"/>
  <c r="AI35"/>
  <c r="AI39"/>
  <c r="AI43"/>
  <c r="AI47"/>
  <c r="AI51"/>
  <c r="AI55"/>
  <c r="X7"/>
  <c r="Y8"/>
  <c r="Y13"/>
  <c r="Y11"/>
  <c r="Y9"/>
  <c r="Y7"/>
  <c r="Y12"/>
  <c r="Y10"/>
  <c r="B33" i="22"/>
  <c r="B34"/>
  <c r="B36"/>
  <c r="B37"/>
  <c r="B38"/>
  <c r="AI25"/>
  <c r="AJ25" s="1"/>
  <c r="B32"/>
  <c r="B25"/>
  <c r="B29"/>
  <c r="B26"/>
  <c r="B30"/>
  <c r="AJ44"/>
  <c r="B31"/>
  <c r="B28"/>
  <c r="B27"/>
  <c r="AI16"/>
  <c r="B24"/>
  <c r="AI21"/>
  <c r="AJ21" s="1"/>
  <c r="AJ42"/>
  <c r="AJ52"/>
  <c r="B23"/>
  <c r="AJ46"/>
  <c r="B21"/>
  <c r="B35"/>
  <c r="AI23"/>
  <c r="AJ23" s="1"/>
  <c r="AJ40"/>
  <c r="AJ48"/>
  <c r="AJ56"/>
  <c r="C30"/>
  <c r="B34" i="21"/>
  <c r="B33"/>
  <c r="B29"/>
  <c r="B30"/>
  <c r="B26"/>
  <c r="B25"/>
  <c r="B23"/>
  <c r="B27"/>
  <c r="B31"/>
  <c r="B35"/>
  <c r="B37"/>
  <c r="B39"/>
  <c r="B41"/>
  <c r="B28"/>
  <c r="B32"/>
  <c r="B38"/>
  <c r="B40"/>
  <c r="B42"/>
  <c r="AJ52"/>
  <c r="AG63" i="20"/>
  <c r="AI27" i="18"/>
  <c r="AI30"/>
  <c r="AM46" i="21"/>
  <c r="AM48"/>
  <c r="AM50"/>
  <c r="AL23" i="20"/>
  <c r="AL25"/>
  <c r="AL27"/>
  <c r="AL29"/>
  <c r="AL33"/>
  <c r="AL34"/>
  <c r="AL37"/>
  <c r="AL38"/>
  <c r="Q47"/>
  <c r="Y31"/>
  <c r="AL30" i="18"/>
  <c r="Y27" i="20"/>
  <c r="Q27"/>
  <c r="Q31"/>
  <c r="R42"/>
  <c r="Y47"/>
  <c r="AL53"/>
  <c r="AL56"/>
  <c r="AL57"/>
  <c r="AL59"/>
  <c r="AL61"/>
  <c r="AM18" i="22"/>
  <c r="AM22"/>
  <c r="AM43"/>
  <c r="AI31" i="18"/>
  <c r="AI29"/>
  <c r="U35" i="20"/>
  <c r="U39"/>
  <c r="U43"/>
  <c r="AM27" i="22"/>
  <c r="AM28"/>
  <c r="R21"/>
  <c r="AM32"/>
  <c r="R25"/>
  <c r="AM47"/>
  <c r="AM54"/>
  <c r="AM55"/>
  <c r="AM60"/>
  <c r="AM62"/>
  <c r="AL13" i="20"/>
  <c r="AL14"/>
  <c r="AL16"/>
  <c r="AL18"/>
  <c r="AL20"/>
  <c r="U27"/>
  <c r="U31"/>
  <c r="Q35"/>
  <c r="Y35"/>
  <c r="AL41"/>
  <c r="AL42"/>
  <c r="Q39"/>
  <c r="AL45"/>
  <c r="AL46"/>
  <c r="Q43"/>
  <c r="Y43"/>
  <c r="AL49"/>
  <c r="AL50"/>
  <c r="U47"/>
  <c r="Z21" i="22"/>
  <c r="Z25"/>
  <c r="X16" i="20"/>
  <c r="Y16"/>
  <c r="U16"/>
  <c r="Q16"/>
  <c r="W16"/>
  <c r="X33"/>
  <c r="Y33"/>
  <c r="U33"/>
  <c r="Q33"/>
  <c r="W33"/>
  <c r="X41"/>
  <c r="Y41"/>
  <c r="U41"/>
  <c r="Q41"/>
  <c r="W41"/>
  <c r="X45"/>
  <c r="Y45"/>
  <c r="U45"/>
  <c r="Q45"/>
  <c r="W45"/>
  <c r="S16"/>
  <c r="X25"/>
  <c r="Y25"/>
  <c r="Q25"/>
  <c r="X29"/>
  <c r="Y29"/>
  <c r="U29"/>
  <c r="Q29"/>
  <c r="W29"/>
  <c r="S33"/>
  <c r="X37"/>
  <c r="Y37"/>
  <c r="U37"/>
  <c r="Q37"/>
  <c r="W37"/>
  <c r="S41"/>
  <c r="S45"/>
  <c r="V23" i="22"/>
  <c r="V27"/>
  <c r="AL15" i="20"/>
  <c r="AL17"/>
  <c r="AL19"/>
  <c r="AL21"/>
  <c r="AL22"/>
  <c r="AL24"/>
  <c r="AL26"/>
  <c r="AL28"/>
  <c r="AL30"/>
  <c r="AL31"/>
  <c r="AL32"/>
  <c r="S27"/>
  <c r="W27"/>
  <c r="AL35"/>
  <c r="AL36"/>
  <c r="S31"/>
  <c r="W31"/>
  <c r="AL39"/>
  <c r="AL40"/>
  <c r="S35"/>
  <c r="W35"/>
  <c r="AL43"/>
  <c r="AL44"/>
  <c r="S39"/>
  <c r="W39"/>
  <c r="AL48"/>
  <c r="S43"/>
  <c r="W43"/>
  <c r="AL51"/>
  <c r="AL52"/>
  <c r="S47"/>
  <c r="W47"/>
  <c r="AL54"/>
  <c r="AL55"/>
  <c r="AL58"/>
  <c r="AL60"/>
  <c r="AL62"/>
  <c r="AM47" i="21"/>
  <c r="AM49"/>
  <c r="AM51"/>
  <c r="AM14" i="22"/>
  <c r="AM15"/>
  <c r="AM20"/>
  <c r="AM24"/>
  <c r="V21"/>
  <c r="AM30"/>
  <c r="R23"/>
  <c r="Z23"/>
  <c r="V25"/>
  <c r="AM34"/>
  <c r="R27"/>
  <c r="Z27"/>
  <c r="AM41"/>
  <c r="AM45"/>
  <c r="AM50"/>
  <c r="AM51"/>
  <c r="AM58"/>
  <c r="AM59"/>
  <c r="AM61"/>
  <c r="AJ29"/>
  <c r="AJ33"/>
  <c r="AJ49"/>
  <c r="AJ57"/>
  <c r="AJ31"/>
  <c r="AJ35"/>
  <c r="AJ53"/>
  <c r="T22"/>
  <c r="X22"/>
  <c r="T24"/>
  <c r="X24"/>
  <c r="T26"/>
  <c r="X26"/>
  <c r="T28"/>
  <c r="AJ60"/>
  <c r="AM16"/>
  <c r="AM17"/>
  <c r="AI18"/>
  <c r="AM19"/>
  <c r="AI20"/>
  <c r="AM21"/>
  <c r="AI22"/>
  <c r="AJ22" s="1"/>
  <c r="AM23"/>
  <c r="AI24"/>
  <c r="AJ24" s="1"/>
  <c r="AM25"/>
  <c r="AM26"/>
  <c r="AJ27"/>
  <c r="AJ28"/>
  <c r="T21"/>
  <c r="X21"/>
  <c r="AM29"/>
  <c r="R22"/>
  <c r="V22"/>
  <c r="Z22"/>
  <c r="AJ30"/>
  <c r="T23"/>
  <c r="X23"/>
  <c r="AM31"/>
  <c r="R24"/>
  <c r="V24"/>
  <c r="Z24"/>
  <c r="AJ32"/>
  <c r="T25"/>
  <c r="X25"/>
  <c r="AM33"/>
  <c r="R26"/>
  <c r="V26"/>
  <c r="Z26"/>
  <c r="AJ34"/>
  <c r="T27"/>
  <c r="X27"/>
  <c r="AM35"/>
  <c r="R28"/>
  <c r="AM36"/>
  <c r="AM37"/>
  <c r="AM38"/>
  <c r="AJ39"/>
  <c r="AM40"/>
  <c r="AJ41"/>
  <c r="AM42"/>
  <c r="AJ43"/>
  <c r="AM44"/>
  <c r="AJ45"/>
  <c r="AM46"/>
  <c r="AJ47"/>
  <c r="AM48"/>
  <c r="AM49"/>
  <c r="AJ50"/>
  <c r="AJ51"/>
  <c r="AM52"/>
  <c r="AM53"/>
  <c r="AJ54"/>
  <c r="AJ55"/>
  <c r="AM56"/>
  <c r="AM57"/>
  <c r="AJ58"/>
  <c r="AJ59"/>
  <c r="AJ61"/>
  <c r="AH63"/>
  <c r="AI63" s="1"/>
  <c r="AI13"/>
  <c r="AJ13" s="1"/>
  <c r="AM13"/>
  <c r="AI14"/>
  <c r="AJ14" s="1"/>
  <c r="AJ36"/>
  <c r="AJ37"/>
  <c r="AJ38"/>
  <c r="S13"/>
  <c r="U13"/>
  <c r="W13"/>
  <c r="Y13"/>
  <c r="S14"/>
  <c r="U14"/>
  <c r="W14"/>
  <c r="Y14"/>
  <c r="S15"/>
  <c r="U15"/>
  <c r="W15"/>
  <c r="Y15"/>
  <c r="S16"/>
  <c r="U16"/>
  <c r="W16"/>
  <c r="Y16"/>
  <c r="S17"/>
  <c r="U17"/>
  <c r="W17"/>
  <c r="Y17"/>
  <c r="V28"/>
  <c r="X28"/>
  <c r="Z28"/>
  <c r="R29"/>
  <c r="T29"/>
  <c r="V29"/>
  <c r="X29"/>
  <c r="Z29"/>
  <c r="R30"/>
  <c r="T30"/>
  <c r="V30"/>
  <c r="X30"/>
  <c r="Z30"/>
  <c r="R31"/>
  <c r="T31"/>
  <c r="V31"/>
  <c r="X31"/>
  <c r="Z31"/>
  <c r="R32"/>
  <c r="T32"/>
  <c r="V32"/>
  <c r="X32"/>
  <c r="Z32"/>
  <c r="AJ62"/>
  <c r="AG63"/>
  <c r="AI15"/>
  <c r="AJ15" s="1"/>
  <c r="C14" s="1"/>
  <c r="AJ16"/>
  <c r="AI17"/>
  <c r="AJ17" s="1"/>
  <c r="C15" s="1"/>
  <c r="AJ18"/>
  <c r="R13"/>
  <c r="T13"/>
  <c r="V13"/>
  <c r="X13"/>
  <c r="AJ19"/>
  <c r="C16" s="1"/>
  <c r="R14"/>
  <c r="T14"/>
  <c r="V14"/>
  <c r="X14"/>
  <c r="AJ20"/>
  <c r="R15"/>
  <c r="T15"/>
  <c r="V15"/>
  <c r="X15"/>
  <c r="R16"/>
  <c r="T16"/>
  <c r="V16"/>
  <c r="X16"/>
  <c r="R17"/>
  <c r="T17"/>
  <c r="V17"/>
  <c r="X17"/>
  <c r="AI26"/>
  <c r="AJ26" s="1"/>
  <c r="S21"/>
  <c r="U21"/>
  <c r="W21"/>
  <c r="S22"/>
  <c r="U22"/>
  <c r="W22"/>
  <c r="S23"/>
  <c r="U23"/>
  <c r="W23"/>
  <c r="S24"/>
  <c r="U24"/>
  <c r="W24"/>
  <c r="S25"/>
  <c r="U25"/>
  <c r="W25"/>
  <c r="S26"/>
  <c r="U26"/>
  <c r="W26"/>
  <c r="S27"/>
  <c r="U27"/>
  <c r="W27"/>
  <c r="S28"/>
  <c r="U28"/>
  <c r="W28"/>
  <c r="S29"/>
  <c r="U29"/>
  <c r="W29"/>
  <c r="S30"/>
  <c r="U30"/>
  <c r="W30"/>
  <c r="S31"/>
  <c r="U31"/>
  <c r="W31"/>
  <c r="S32"/>
  <c r="U32"/>
  <c r="W32"/>
  <c r="S33"/>
  <c r="U33"/>
  <c r="W33"/>
  <c r="Y33"/>
  <c r="S34"/>
  <c r="U34"/>
  <c r="W34"/>
  <c r="Y34"/>
  <c r="S35"/>
  <c r="U35"/>
  <c r="W35"/>
  <c r="Y35"/>
  <c r="S36"/>
  <c r="U36"/>
  <c r="W36"/>
  <c r="Y36"/>
  <c r="S37"/>
  <c r="U37"/>
  <c r="W37"/>
  <c r="Y37"/>
  <c r="S38"/>
  <c r="U38"/>
  <c r="W38"/>
  <c r="Y38"/>
  <c r="S39"/>
  <c r="U39"/>
  <c r="W39"/>
  <c r="Y39"/>
  <c r="S40"/>
  <c r="U40"/>
  <c r="W40"/>
  <c r="Y40"/>
  <c r="R33"/>
  <c r="T33"/>
  <c r="V33"/>
  <c r="X33"/>
  <c r="R34"/>
  <c r="T34"/>
  <c r="V34"/>
  <c r="X34"/>
  <c r="R35"/>
  <c r="T35"/>
  <c r="V35"/>
  <c r="X35"/>
  <c r="R36"/>
  <c r="T36"/>
  <c r="V36"/>
  <c r="X36"/>
  <c r="R37"/>
  <c r="T37"/>
  <c r="V37"/>
  <c r="X37"/>
  <c r="R38"/>
  <c r="T38"/>
  <c r="V38"/>
  <c r="X38"/>
  <c r="R39"/>
  <c r="T39"/>
  <c r="V39"/>
  <c r="X39"/>
  <c r="R40"/>
  <c r="T40"/>
  <c r="V40"/>
  <c r="X40"/>
  <c r="AM18" i="21"/>
  <c r="AM20"/>
  <c r="AJ22"/>
  <c r="Z27"/>
  <c r="AM29"/>
  <c r="AM31"/>
  <c r="AM32"/>
  <c r="AM33"/>
  <c r="AM34"/>
  <c r="AM35"/>
  <c r="R27"/>
  <c r="V29"/>
  <c r="AM16"/>
  <c r="AI18"/>
  <c r="AJ18" s="1"/>
  <c r="AM22"/>
  <c r="AM24"/>
  <c r="AM25"/>
  <c r="AI29"/>
  <c r="AJ29" s="1"/>
  <c r="AJ32"/>
  <c r="AJ34"/>
  <c r="AJ36"/>
  <c r="AJ40"/>
  <c r="V27"/>
  <c r="R29"/>
  <c r="Z29"/>
  <c r="AJ49"/>
  <c r="AJ51"/>
  <c r="AM52"/>
  <c r="AM55"/>
  <c r="AM57"/>
  <c r="AM58"/>
  <c r="AM59"/>
  <c r="AM60"/>
  <c r="AM61"/>
  <c r="AM62"/>
  <c r="AJ43"/>
  <c r="AJ45"/>
  <c r="AJ48"/>
  <c r="AJ16"/>
  <c r="AJ20"/>
  <c r="AJ24"/>
  <c r="Y18"/>
  <c r="U18"/>
  <c r="AJ17"/>
  <c r="AJ25"/>
  <c r="AJ27"/>
  <c r="AJ28"/>
  <c r="AJ38"/>
  <c r="AJ42"/>
  <c r="AJ44"/>
  <c r="AJ47"/>
  <c r="AJ53"/>
  <c r="AJ14"/>
  <c r="AJ15"/>
  <c r="AJ30"/>
  <c r="V23"/>
  <c r="AJ31"/>
  <c r="AJ35"/>
  <c r="AJ46"/>
  <c r="AJ50"/>
  <c r="AJ55"/>
  <c r="AJ57"/>
  <c r="AJ58"/>
  <c r="AJ59"/>
  <c r="AJ60"/>
  <c r="AJ61"/>
  <c r="AJ62"/>
  <c r="AJ19"/>
  <c r="AJ21"/>
  <c r="AJ23"/>
  <c r="AJ26"/>
  <c r="R23"/>
  <c r="Z23"/>
  <c r="AJ33"/>
  <c r="AJ37"/>
  <c r="AJ39"/>
  <c r="AJ41"/>
  <c r="T25"/>
  <c r="X25"/>
  <c r="AM36"/>
  <c r="AM37"/>
  <c r="AM38"/>
  <c r="AM39"/>
  <c r="AM40"/>
  <c r="AM41"/>
  <c r="T27"/>
  <c r="X27"/>
  <c r="AM42"/>
  <c r="AM43"/>
  <c r="T29"/>
  <c r="X29"/>
  <c r="AM44"/>
  <c r="S31"/>
  <c r="R32"/>
  <c r="V32"/>
  <c r="Z32"/>
  <c r="R34"/>
  <c r="V34"/>
  <c r="Z34"/>
  <c r="R36"/>
  <c r="V36"/>
  <c r="Z36"/>
  <c r="R38"/>
  <c r="V38"/>
  <c r="AM53"/>
  <c r="AM54"/>
  <c r="AM56"/>
  <c r="W18"/>
  <c r="S18"/>
  <c r="AM15"/>
  <c r="AM19"/>
  <c r="AM21"/>
  <c r="AM23"/>
  <c r="AM26"/>
  <c r="AM27"/>
  <c r="AM28"/>
  <c r="T23"/>
  <c r="X23"/>
  <c r="AM30"/>
  <c r="R25"/>
  <c r="V25"/>
  <c r="Z25"/>
  <c r="T32"/>
  <c r="X32"/>
  <c r="T34"/>
  <c r="X34"/>
  <c r="T36"/>
  <c r="X36"/>
  <c r="T38"/>
  <c r="X38"/>
  <c r="W19"/>
  <c r="Y19"/>
  <c r="U19"/>
  <c r="S19"/>
  <c r="Z19"/>
  <c r="X19"/>
  <c r="V19"/>
  <c r="T19"/>
  <c r="Z18"/>
  <c r="X18"/>
  <c r="V18"/>
  <c r="T18"/>
  <c r="AH63"/>
  <c r="AI13"/>
  <c r="AJ13" s="1"/>
  <c r="AM13"/>
  <c r="AM14"/>
  <c r="AM17"/>
  <c r="U13"/>
  <c r="W13"/>
  <c r="AG63"/>
  <c r="T13"/>
  <c r="V13"/>
  <c r="X13"/>
  <c r="Z13"/>
  <c r="R14"/>
  <c r="T14"/>
  <c r="V14"/>
  <c r="X14"/>
  <c r="Z14"/>
  <c r="R15"/>
  <c r="T15"/>
  <c r="V15"/>
  <c r="X15"/>
  <c r="Z15"/>
  <c r="R16"/>
  <c r="T16"/>
  <c r="V16"/>
  <c r="X16"/>
  <c r="Z16"/>
  <c r="R17"/>
  <c r="T17"/>
  <c r="V17"/>
  <c r="X17"/>
  <c r="Z17"/>
  <c r="S23"/>
  <c r="U23"/>
  <c r="W23"/>
  <c r="R24"/>
  <c r="T24"/>
  <c r="V24"/>
  <c r="X24"/>
  <c r="Z24"/>
  <c r="S25"/>
  <c r="U25"/>
  <c r="W25"/>
  <c r="R26"/>
  <c r="T26"/>
  <c r="V26"/>
  <c r="X26"/>
  <c r="Z26"/>
  <c r="S27"/>
  <c r="U27"/>
  <c r="W27"/>
  <c r="R28"/>
  <c r="T28"/>
  <c r="V28"/>
  <c r="X28"/>
  <c r="Z28"/>
  <c r="S29"/>
  <c r="U29"/>
  <c r="W29"/>
  <c r="R30"/>
  <c r="T30"/>
  <c r="V30"/>
  <c r="X30"/>
  <c r="Z30"/>
  <c r="AM45"/>
  <c r="Z31"/>
  <c r="X31"/>
  <c r="V31"/>
  <c r="T31"/>
  <c r="R31"/>
  <c r="U31"/>
  <c r="Y31"/>
  <c r="AJ54"/>
  <c r="AJ56"/>
  <c r="S13"/>
  <c r="S14"/>
  <c r="U14"/>
  <c r="W14"/>
  <c r="S15"/>
  <c r="U15"/>
  <c r="W15"/>
  <c r="S16"/>
  <c r="U16"/>
  <c r="W16"/>
  <c r="S17"/>
  <c r="U17"/>
  <c r="W17"/>
  <c r="S24"/>
  <c r="U24"/>
  <c r="W24"/>
  <c r="S26"/>
  <c r="U26"/>
  <c r="W26"/>
  <c r="S28"/>
  <c r="U28"/>
  <c r="W28"/>
  <c r="S30"/>
  <c r="U30"/>
  <c r="W30"/>
  <c r="S32"/>
  <c r="U32"/>
  <c r="W32"/>
  <c r="R33"/>
  <c r="T33"/>
  <c r="V33"/>
  <c r="X33"/>
  <c r="Z33"/>
  <c r="S34"/>
  <c r="U34"/>
  <c r="W34"/>
  <c r="R35"/>
  <c r="T35"/>
  <c r="V35"/>
  <c r="X35"/>
  <c r="Z35"/>
  <c r="S36"/>
  <c r="U36"/>
  <c r="W36"/>
  <c r="R37"/>
  <c r="T37"/>
  <c r="V37"/>
  <c r="X37"/>
  <c r="Z37"/>
  <c r="S38"/>
  <c r="U38"/>
  <c r="W38"/>
  <c r="Y38"/>
  <c r="R39"/>
  <c r="T39"/>
  <c r="V39"/>
  <c r="X39"/>
  <c r="Z39"/>
  <c r="S40"/>
  <c r="U40"/>
  <c r="W40"/>
  <c r="Y40"/>
  <c r="R41"/>
  <c r="T41"/>
  <c r="V41"/>
  <c r="X41"/>
  <c r="Z41"/>
  <c r="S42"/>
  <c r="U42"/>
  <c r="W42"/>
  <c r="Y42"/>
  <c r="S33"/>
  <c r="U33"/>
  <c r="W33"/>
  <c r="S35"/>
  <c r="U35"/>
  <c r="W35"/>
  <c r="S37"/>
  <c r="U37"/>
  <c r="W37"/>
  <c r="S39"/>
  <c r="U39"/>
  <c r="W39"/>
  <c r="R40"/>
  <c r="T40"/>
  <c r="V40"/>
  <c r="X40"/>
  <c r="S41"/>
  <c r="U41"/>
  <c r="W41"/>
  <c r="R42"/>
  <c r="T42"/>
  <c r="V42"/>
  <c r="X42"/>
  <c r="S25" i="20"/>
  <c r="W25"/>
  <c r="AH13"/>
  <c r="AI13" s="1"/>
  <c r="AI27"/>
  <c r="AI25"/>
  <c r="AI17"/>
  <c r="AI15"/>
  <c r="S13"/>
  <c r="W13"/>
  <c r="S14"/>
  <c r="W14"/>
  <c r="S15"/>
  <c r="W15"/>
  <c r="Q13"/>
  <c r="U13"/>
  <c r="Y13"/>
  <c r="Q14"/>
  <c r="U14"/>
  <c r="Y14"/>
  <c r="Q15"/>
  <c r="U15"/>
  <c r="Y15"/>
  <c r="AI23"/>
  <c r="AI41"/>
  <c r="AI51"/>
  <c r="AF63"/>
  <c r="D55" s="1"/>
  <c r="AI16"/>
  <c r="AI19"/>
  <c r="AI21"/>
  <c r="AI26"/>
  <c r="AI29"/>
  <c r="AI31"/>
  <c r="AI33"/>
  <c r="AI35"/>
  <c r="AI37"/>
  <c r="AI39"/>
  <c r="AI20"/>
  <c r="R13"/>
  <c r="T13"/>
  <c r="V13"/>
  <c r="R14"/>
  <c r="T14"/>
  <c r="V14"/>
  <c r="R15"/>
  <c r="T15"/>
  <c r="V15"/>
  <c r="R16"/>
  <c r="T16"/>
  <c r="V16"/>
  <c r="Q24"/>
  <c r="S24"/>
  <c r="U24"/>
  <c r="W24"/>
  <c r="Y24"/>
  <c r="R25"/>
  <c r="T25"/>
  <c r="V25"/>
  <c r="Q26"/>
  <c r="S26"/>
  <c r="U26"/>
  <c r="W26"/>
  <c r="Y26"/>
  <c r="R27"/>
  <c r="T27"/>
  <c r="V27"/>
  <c r="Q28"/>
  <c r="S28"/>
  <c r="U28"/>
  <c r="W28"/>
  <c r="Y28"/>
  <c r="R29"/>
  <c r="T29"/>
  <c r="V29"/>
  <c r="Q30"/>
  <c r="S30"/>
  <c r="U30"/>
  <c r="W30"/>
  <c r="Y30"/>
  <c r="R31"/>
  <c r="T31"/>
  <c r="V31"/>
  <c r="Q32"/>
  <c r="S32"/>
  <c r="U32"/>
  <c r="W32"/>
  <c r="Y32"/>
  <c r="R33"/>
  <c r="T33"/>
  <c r="V33"/>
  <c r="Q34"/>
  <c r="S34"/>
  <c r="U34"/>
  <c r="W34"/>
  <c r="Y34"/>
  <c r="R35"/>
  <c r="T35"/>
  <c r="V35"/>
  <c r="Q36"/>
  <c r="S36"/>
  <c r="U36"/>
  <c r="W36"/>
  <c r="Y36"/>
  <c r="R37"/>
  <c r="T37"/>
  <c r="V37"/>
  <c r="Q38"/>
  <c r="S38"/>
  <c r="U38"/>
  <c r="W38"/>
  <c r="Y38"/>
  <c r="R39"/>
  <c r="T39"/>
  <c r="V39"/>
  <c r="X39"/>
  <c r="R40"/>
  <c r="R24"/>
  <c r="T24"/>
  <c r="V24"/>
  <c r="R26"/>
  <c r="T26"/>
  <c r="V26"/>
  <c r="R28"/>
  <c r="T28"/>
  <c r="V28"/>
  <c r="R30"/>
  <c r="T30"/>
  <c r="V30"/>
  <c r="R32"/>
  <c r="T32"/>
  <c r="V32"/>
  <c r="R34"/>
  <c r="T34"/>
  <c r="V34"/>
  <c r="R36"/>
  <c r="T36"/>
  <c r="V36"/>
  <c r="R38"/>
  <c r="T38"/>
  <c r="V38"/>
  <c r="Y40"/>
  <c r="W40"/>
  <c r="U40"/>
  <c r="S40"/>
  <c r="Q40"/>
  <c r="T40"/>
  <c r="X40"/>
  <c r="AL47"/>
  <c r="Y42"/>
  <c r="W42"/>
  <c r="U42"/>
  <c r="S42"/>
  <c r="Q42"/>
  <c r="T42"/>
  <c r="X42"/>
  <c r="R41"/>
  <c r="T41"/>
  <c r="V41"/>
  <c r="R43"/>
  <c r="T43"/>
  <c r="V43"/>
  <c r="Q44"/>
  <c r="S44"/>
  <c r="U44"/>
  <c r="W44"/>
  <c r="Y44"/>
  <c r="R45"/>
  <c r="T45"/>
  <c r="V45"/>
  <c r="Q46"/>
  <c r="S46"/>
  <c r="U46"/>
  <c r="W46"/>
  <c r="Y46"/>
  <c r="R47"/>
  <c r="T47"/>
  <c r="V47"/>
  <c r="Q48"/>
  <c r="S48"/>
  <c r="U48"/>
  <c r="W48"/>
  <c r="Y48"/>
  <c r="R49"/>
  <c r="T49"/>
  <c r="V49"/>
  <c r="X49"/>
  <c r="Q50"/>
  <c r="S50"/>
  <c r="U50"/>
  <c r="W50"/>
  <c r="Y50"/>
  <c r="R51"/>
  <c r="T51"/>
  <c r="V51"/>
  <c r="X51"/>
  <c r="R44"/>
  <c r="T44"/>
  <c r="V44"/>
  <c r="R46"/>
  <c r="T46"/>
  <c r="V46"/>
  <c r="R48"/>
  <c r="T48"/>
  <c r="V48"/>
  <c r="Q49"/>
  <c r="S49"/>
  <c r="U49"/>
  <c r="W49"/>
  <c r="R50"/>
  <c r="T50"/>
  <c r="V50"/>
  <c r="Q51"/>
  <c r="S51"/>
  <c r="U51"/>
  <c r="W51"/>
  <c r="AA8" i="24" l="1"/>
  <c r="AB8"/>
  <c r="C13" i="21"/>
  <c r="E44" i="22"/>
  <c r="O44"/>
  <c r="I44"/>
  <c r="AB14" i="24"/>
  <c r="AA14"/>
  <c r="C13" i="22"/>
  <c r="AJ63"/>
  <c r="C17"/>
  <c r="C19" i="21"/>
  <c r="C18"/>
  <c r="C16"/>
  <c r="C17"/>
  <c r="C15"/>
  <c r="C14"/>
  <c r="B50" i="20"/>
  <c r="B51"/>
  <c r="B48"/>
  <c r="B49"/>
  <c r="B46"/>
  <c r="B47"/>
  <c r="B44"/>
  <c r="B45"/>
  <c r="AH63"/>
  <c r="AI63" s="1"/>
  <c r="B42"/>
  <c r="B43"/>
  <c r="B40"/>
  <c r="B41"/>
  <c r="B38"/>
  <c r="B39"/>
  <c r="B36"/>
  <c r="B37"/>
  <c r="B34"/>
  <c r="B35"/>
  <c r="B32"/>
  <c r="B33"/>
  <c r="B30"/>
  <c r="B31"/>
  <c r="B28"/>
  <c r="B29"/>
  <c r="B26"/>
  <c r="B27"/>
  <c r="B25"/>
  <c r="J22"/>
  <c r="J55" s="1"/>
  <c r="S55" s="1"/>
  <c r="B24"/>
  <c r="O46" i="21"/>
  <c r="E46"/>
  <c r="AI63"/>
  <c r="AJ63" s="1"/>
  <c r="I46" s="1"/>
  <c r="V44" i="22" l="1"/>
  <c r="I47" s="1"/>
  <c r="O47" s="1"/>
  <c r="V46" i="21"/>
  <c r="I49" s="1"/>
  <c r="O49" s="1"/>
  <c r="AF14" i="19" l="1"/>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K62"/>
  <c r="AJ62"/>
  <c r="AH62"/>
  <c r="AI62" s="1"/>
  <c r="AK61"/>
  <c r="AJ61"/>
  <c r="AG61"/>
  <c r="AH61" s="1"/>
  <c r="E62"/>
  <c r="AK60"/>
  <c r="AJ60"/>
  <c r="AG60"/>
  <c r="AH60" s="1"/>
  <c r="O61"/>
  <c r="AK59"/>
  <c r="AJ59"/>
  <c r="AG59"/>
  <c r="AH59" s="1"/>
  <c r="D60"/>
  <c r="AK58"/>
  <c r="AJ58"/>
  <c r="AG58"/>
  <c r="AH58" s="1"/>
  <c r="AK57"/>
  <c r="AJ57"/>
  <c r="AG57"/>
  <c r="AH57" s="1"/>
  <c r="AK56"/>
  <c r="AJ56"/>
  <c r="AG56"/>
  <c r="AH56" s="1"/>
  <c r="Y51"/>
  <c r="N51"/>
  <c r="L51"/>
  <c r="J51"/>
  <c r="G51"/>
  <c r="D51"/>
  <c r="AK55"/>
  <c r="AJ55"/>
  <c r="AG55"/>
  <c r="AH55" s="1"/>
  <c r="X50"/>
  <c r="N50"/>
  <c r="L50"/>
  <c r="J50"/>
  <c r="G50"/>
  <c r="D50"/>
  <c r="AK54"/>
  <c r="AJ54"/>
  <c r="AG54"/>
  <c r="AH54" s="1"/>
  <c r="Y49"/>
  <c r="N49"/>
  <c r="L49"/>
  <c r="J49"/>
  <c r="G49"/>
  <c r="D49"/>
  <c r="AK53"/>
  <c r="AJ53"/>
  <c r="AG53"/>
  <c r="AH53" s="1"/>
  <c r="X48"/>
  <c r="N48"/>
  <c r="L48"/>
  <c r="J48"/>
  <c r="G48"/>
  <c r="D48"/>
  <c r="AK52"/>
  <c r="AJ52"/>
  <c r="AG52"/>
  <c r="AH52" s="1"/>
  <c r="Y47"/>
  <c r="N47"/>
  <c r="L47"/>
  <c r="J47"/>
  <c r="G47"/>
  <c r="D47"/>
  <c r="AK51"/>
  <c r="AJ51"/>
  <c r="AG51"/>
  <c r="AH51" s="1"/>
  <c r="X46"/>
  <c r="N46"/>
  <c r="L46"/>
  <c r="J46"/>
  <c r="G46"/>
  <c r="D46"/>
  <c r="AK50"/>
  <c r="AJ50"/>
  <c r="AG50"/>
  <c r="AH50" s="1"/>
  <c r="Y45"/>
  <c r="N45"/>
  <c r="L45"/>
  <c r="J45"/>
  <c r="G45"/>
  <c r="D45"/>
  <c r="AK49"/>
  <c r="AJ49"/>
  <c r="AG49"/>
  <c r="AH49" s="1"/>
  <c r="X44"/>
  <c r="N44"/>
  <c r="L44"/>
  <c r="J44"/>
  <c r="G44"/>
  <c r="D44"/>
  <c r="AK48"/>
  <c r="AJ48"/>
  <c r="AG48"/>
  <c r="AH48" s="1"/>
  <c r="Y43"/>
  <c r="N43"/>
  <c r="L43"/>
  <c r="J43"/>
  <c r="G43"/>
  <c r="D43"/>
  <c r="AK47"/>
  <c r="AJ47"/>
  <c r="AG47"/>
  <c r="AH47" s="1"/>
  <c r="X42"/>
  <c r="N42"/>
  <c r="L42"/>
  <c r="J42"/>
  <c r="G42"/>
  <c r="D42"/>
  <c r="AK46"/>
  <c r="AJ46"/>
  <c r="AG46"/>
  <c r="AH46" s="1"/>
  <c r="N41"/>
  <c r="L41"/>
  <c r="J41"/>
  <c r="G41"/>
  <c r="D41"/>
  <c r="AK45"/>
  <c r="AJ45"/>
  <c r="AG45"/>
  <c r="AH45" s="1"/>
  <c r="S40"/>
  <c r="N40"/>
  <c r="L40"/>
  <c r="J40"/>
  <c r="G40"/>
  <c r="D40"/>
  <c r="AK44"/>
  <c r="AJ44"/>
  <c r="AG44"/>
  <c r="AH44" s="1"/>
  <c r="T39"/>
  <c r="N39"/>
  <c r="L39"/>
  <c r="J39"/>
  <c r="G39"/>
  <c r="D39"/>
  <c r="AK43"/>
  <c r="AJ43"/>
  <c r="AG43"/>
  <c r="AH43" s="1"/>
  <c r="Y38"/>
  <c r="N38"/>
  <c r="L38"/>
  <c r="J38"/>
  <c r="G38"/>
  <c r="D38"/>
  <c r="AK42"/>
  <c r="AJ42"/>
  <c r="AG42"/>
  <c r="AH42" s="1"/>
  <c r="X37"/>
  <c r="N37"/>
  <c r="L37"/>
  <c r="J37"/>
  <c r="G37"/>
  <c r="D37"/>
  <c r="AK41"/>
  <c r="AJ41"/>
  <c r="AG41"/>
  <c r="AH41" s="1"/>
  <c r="Y36"/>
  <c r="N36"/>
  <c r="L36"/>
  <c r="J36"/>
  <c r="G36"/>
  <c r="D36"/>
  <c r="AK40"/>
  <c r="AJ40"/>
  <c r="AG40"/>
  <c r="AH40" s="1"/>
  <c r="AI40" s="1"/>
  <c r="X35"/>
  <c r="N35"/>
  <c r="L35"/>
  <c r="J35"/>
  <c r="G35"/>
  <c r="D35"/>
  <c r="AK39"/>
  <c r="AJ39"/>
  <c r="AG39"/>
  <c r="AH39" s="1"/>
  <c r="Y34"/>
  <c r="N34"/>
  <c r="L34"/>
  <c r="J34"/>
  <c r="G34"/>
  <c r="D34"/>
  <c r="AK38"/>
  <c r="AJ38"/>
  <c r="AG38"/>
  <c r="AH38" s="1"/>
  <c r="X33"/>
  <c r="N33"/>
  <c r="L33"/>
  <c r="J33"/>
  <c r="G33"/>
  <c r="D33"/>
  <c r="AK37"/>
  <c r="AJ37"/>
  <c r="AG37"/>
  <c r="AH37" s="1"/>
  <c r="Y32"/>
  <c r="N32"/>
  <c r="L32"/>
  <c r="J32"/>
  <c r="G32"/>
  <c r="D32"/>
  <c r="AK36"/>
  <c r="AJ36"/>
  <c r="AG36"/>
  <c r="AH36" s="1"/>
  <c r="X31"/>
  <c r="N31"/>
  <c r="L31"/>
  <c r="J31"/>
  <c r="G31"/>
  <c r="D31"/>
  <c r="AK35"/>
  <c r="AJ35"/>
  <c r="AG35"/>
  <c r="AH35" s="1"/>
  <c r="Y30"/>
  <c r="N30"/>
  <c r="L30"/>
  <c r="J30"/>
  <c r="G30"/>
  <c r="D30"/>
  <c r="AK34"/>
  <c r="AJ34"/>
  <c r="AG34"/>
  <c r="AH34" s="1"/>
  <c r="X29"/>
  <c r="N29"/>
  <c r="L29"/>
  <c r="J29"/>
  <c r="G29"/>
  <c r="D29"/>
  <c r="AK33"/>
  <c r="AJ33"/>
  <c r="AG33"/>
  <c r="AH33" s="1"/>
  <c r="Y28"/>
  <c r="N28"/>
  <c r="L28"/>
  <c r="J28"/>
  <c r="G28"/>
  <c r="D28"/>
  <c r="AK32"/>
  <c r="AJ32"/>
  <c r="AG32"/>
  <c r="AH32" s="1"/>
  <c r="X27"/>
  <c r="N27"/>
  <c r="L27"/>
  <c r="J27"/>
  <c r="G27"/>
  <c r="D27"/>
  <c r="AK31"/>
  <c r="AJ31"/>
  <c r="AG31"/>
  <c r="AH31" s="1"/>
  <c r="Y26"/>
  <c r="N26"/>
  <c r="L26"/>
  <c r="J26"/>
  <c r="G26"/>
  <c r="D26"/>
  <c r="AK30"/>
  <c r="AJ30"/>
  <c r="AG30"/>
  <c r="AH30" s="1"/>
  <c r="X25"/>
  <c r="N25"/>
  <c r="L25"/>
  <c r="J25"/>
  <c r="G25"/>
  <c r="D25"/>
  <c r="AK29"/>
  <c r="AJ29"/>
  <c r="AG29"/>
  <c r="AH29" s="1"/>
  <c r="Y24"/>
  <c r="N24"/>
  <c r="L24"/>
  <c r="J24"/>
  <c r="G24"/>
  <c r="D24"/>
  <c r="AK28"/>
  <c r="AJ28"/>
  <c r="AG28"/>
  <c r="AH28" s="1"/>
  <c r="AK27"/>
  <c r="AJ27"/>
  <c r="AG27"/>
  <c r="AH27" s="1"/>
  <c r="AK26"/>
  <c r="AJ26"/>
  <c r="AG26"/>
  <c r="AH26" s="1"/>
  <c r="AK25"/>
  <c r="AJ25"/>
  <c r="AG25"/>
  <c r="AH25" s="1"/>
  <c r="AK24"/>
  <c r="AJ24"/>
  <c r="AG24"/>
  <c r="AH24" s="1"/>
  <c r="AK23"/>
  <c r="AJ23"/>
  <c r="AG23"/>
  <c r="AH23" s="1"/>
  <c r="X18"/>
  <c r="N18"/>
  <c r="L18"/>
  <c r="J18"/>
  <c r="G18"/>
  <c r="AE13" i="24" s="1"/>
  <c r="AB13" s="1"/>
  <c r="D18" i="19"/>
  <c r="AD13" i="24" s="1"/>
  <c r="AA13" s="1"/>
  <c r="AK22" i="19"/>
  <c r="AJ22"/>
  <c r="AG22"/>
  <c r="AH22" s="1"/>
  <c r="W17"/>
  <c r="N17"/>
  <c r="L17"/>
  <c r="J17"/>
  <c r="G17"/>
  <c r="AE12" i="24" s="1"/>
  <c r="AB12" s="1"/>
  <c r="D17" i="19"/>
  <c r="AD12" i="24" s="1"/>
  <c r="AA12" s="1"/>
  <c r="AK21" i="19"/>
  <c r="AJ21"/>
  <c r="AG21"/>
  <c r="AH21" s="1"/>
  <c r="X16"/>
  <c r="N16"/>
  <c r="L16"/>
  <c r="J16"/>
  <c r="G16"/>
  <c r="AE11" i="24" s="1"/>
  <c r="AB11" s="1"/>
  <c r="D16" i="19"/>
  <c r="AD11" i="24" s="1"/>
  <c r="AA11" s="1"/>
  <c r="AK20" i="19"/>
  <c r="AJ20"/>
  <c r="AG20"/>
  <c r="AH20" s="1"/>
  <c r="X15"/>
  <c r="N15"/>
  <c r="L15"/>
  <c r="J15"/>
  <c r="G15"/>
  <c r="AE10" i="24" s="1"/>
  <c r="AB10" s="1"/>
  <c r="D15" i="19"/>
  <c r="AD10" i="24" s="1"/>
  <c r="AA10" s="1"/>
  <c r="AK19" i="19"/>
  <c r="AJ19"/>
  <c r="AG19"/>
  <c r="AH19" s="1"/>
  <c r="X14"/>
  <c r="N14"/>
  <c r="L14"/>
  <c r="J14"/>
  <c r="G14"/>
  <c r="AE9" i="24" s="1"/>
  <c r="AB9" s="1"/>
  <c r="D14" i="19"/>
  <c r="AD9" i="24" s="1"/>
  <c r="AA9" s="1"/>
  <c r="AK18" i="19"/>
  <c r="AJ18"/>
  <c r="AG18"/>
  <c r="AH18" s="1"/>
  <c r="X13"/>
  <c r="N13"/>
  <c r="L13"/>
  <c r="G13"/>
  <c r="AE8" i="24" s="1"/>
  <c r="D13" i="19"/>
  <c r="AD8" i="24" s="1"/>
  <c r="AK17" i="19"/>
  <c r="AJ17"/>
  <c r="AG17"/>
  <c r="AH17" s="1"/>
  <c r="AK16"/>
  <c r="AJ16"/>
  <c r="AG16"/>
  <c r="AH16" s="1"/>
  <c r="AK15"/>
  <c r="AJ15"/>
  <c r="AG15"/>
  <c r="AH15" s="1"/>
  <c r="AK14"/>
  <c r="AJ14"/>
  <c r="AG14"/>
  <c r="AH14" s="1"/>
  <c r="AI14" s="1"/>
  <c r="AK13"/>
  <c r="AJ13"/>
  <c r="AG13"/>
  <c r="AH13" s="1"/>
  <c r="AI15" l="1"/>
  <c r="AI41"/>
  <c r="AI43"/>
  <c r="A9" i="24"/>
  <c r="D9"/>
  <c r="AL54" i="19"/>
  <c r="AL56"/>
  <c r="AL59"/>
  <c r="AL61"/>
  <c r="AL19"/>
  <c r="Q33"/>
  <c r="Q37"/>
  <c r="AI38"/>
  <c r="Q35"/>
  <c r="Q39"/>
  <c r="Y16"/>
  <c r="AL20"/>
  <c r="Q16"/>
  <c r="AL26"/>
  <c r="Y33"/>
  <c r="Y35"/>
  <c r="Y37"/>
  <c r="AL46"/>
  <c r="AL48"/>
  <c r="AL50"/>
  <c r="AL52"/>
  <c r="AL57"/>
  <c r="AI58"/>
  <c r="AL62"/>
  <c r="AF63"/>
  <c r="D55" s="1"/>
  <c r="AG63"/>
  <c r="AI42"/>
  <c r="AI16"/>
  <c r="AI21"/>
  <c r="AI13"/>
  <c r="AL17"/>
  <c r="AI18"/>
  <c r="U16"/>
  <c r="AL22"/>
  <c r="Q18"/>
  <c r="Y18"/>
  <c r="AI23"/>
  <c r="AI24"/>
  <c r="AI25"/>
  <c r="U25"/>
  <c r="U27"/>
  <c r="U29"/>
  <c r="U31"/>
  <c r="U33"/>
  <c r="U35"/>
  <c r="U37"/>
  <c r="X39"/>
  <c r="U18"/>
  <c r="AI27"/>
  <c r="AI28"/>
  <c r="AI29"/>
  <c r="Q25"/>
  <c r="Y25"/>
  <c r="AI30"/>
  <c r="AI31"/>
  <c r="Q27"/>
  <c r="Y27"/>
  <c r="AI32"/>
  <c r="AI33"/>
  <c r="Q29"/>
  <c r="Y29"/>
  <c r="AI34"/>
  <c r="AI35"/>
  <c r="Q31"/>
  <c r="Y31"/>
  <c r="AI36"/>
  <c r="AI37"/>
  <c r="AI39"/>
  <c r="AL44"/>
  <c r="AL45"/>
  <c r="AL47"/>
  <c r="AL49"/>
  <c r="AL51"/>
  <c r="AL53"/>
  <c r="AL55"/>
  <c r="AL13"/>
  <c r="AL15"/>
  <c r="AL16"/>
  <c r="AI17"/>
  <c r="AL18"/>
  <c r="AI19"/>
  <c r="S16"/>
  <c r="W16"/>
  <c r="AL21"/>
  <c r="Q17"/>
  <c r="X40"/>
  <c r="Y40"/>
  <c r="U40"/>
  <c r="Q40"/>
  <c r="W40"/>
  <c r="X17"/>
  <c r="Y17"/>
  <c r="U17"/>
  <c r="S17"/>
  <c r="S42"/>
  <c r="W42"/>
  <c r="S44"/>
  <c r="W44"/>
  <c r="S46"/>
  <c r="W46"/>
  <c r="S48"/>
  <c r="W48"/>
  <c r="S50"/>
  <c r="W50"/>
  <c r="AI22"/>
  <c r="S18"/>
  <c r="W18"/>
  <c r="AL23"/>
  <c r="AL24"/>
  <c r="AL25"/>
  <c r="AI26"/>
  <c r="AL27"/>
  <c r="AL28"/>
  <c r="AL29"/>
  <c r="S25"/>
  <c r="W25"/>
  <c r="AL30"/>
  <c r="AL31"/>
  <c r="S27"/>
  <c r="W27"/>
  <c r="AL32"/>
  <c r="AL33"/>
  <c r="S29"/>
  <c r="W29"/>
  <c r="AL34"/>
  <c r="AL35"/>
  <c r="S31"/>
  <c r="W31"/>
  <c r="AL36"/>
  <c r="AL37"/>
  <c r="S33"/>
  <c r="W33"/>
  <c r="AL38"/>
  <c r="AL39"/>
  <c r="S35"/>
  <c r="W35"/>
  <c r="AL40"/>
  <c r="AL41"/>
  <c r="S37"/>
  <c r="W37"/>
  <c r="AL42"/>
  <c r="AL43"/>
  <c r="AI44"/>
  <c r="AI45"/>
  <c r="AI46"/>
  <c r="Q42"/>
  <c r="U42"/>
  <c r="Y42"/>
  <c r="AI47"/>
  <c r="AI48"/>
  <c r="Q44"/>
  <c r="U44"/>
  <c r="Y44"/>
  <c r="AI49"/>
  <c r="AI50"/>
  <c r="Q46"/>
  <c r="U46"/>
  <c r="Y46"/>
  <c r="AI51"/>
  <c r="AI52"/>
  <c r="Q48"/>
  <c r="U48"/>
  <c r="Y48"/>
  <c r="AI53"/>
  <c r="AI54"/>
  <c r="Q50"/>
  <c r="U50"/>
  <c r="Y50"/>
  <c r="AI55"/>
  <c r="AI56"/>
  <c r="AI57"/>
  <c r="AL58"/>
  <c r="AI60"/>
  <c r="AL60"/>
  <c r="AI61"/>
  <c r="AL14"/>
  <c r="AI20"/>
  <c r="Q13"/>
  <c r="S13"/>
  <c r="U13"/>
  <c r="W13"/>
  <c r="Y13"/>
  <c r="Q14"/>
  <c r="S14"/>
  <c r="U14"/>
  <c r="W14"/>
  <c r="Y14"/>
  <c r="Q15"/>
  <c r="S15"/>
  <c r="U15"/>
  <c r="W15"/>
  <c r="Y15"/>
  <c r="R24"/>
  <c r="T24"/>
  <c r="V24"/>
  <c r="X24"/>
  <c r="R26"/>
  <c r="T26"/>
  <c r="V26"/>
  <c r="X26"/>
  <c r="R28"/>
  <c r="T28"/>
  <c r="V28"/>
  <c r="X28"/>
  <c r="R30"/>
  <c r="T30"/>
  <c r="V30"/>
  <c r="X30"/>
  <c r="R32"/>
  <c r="T32"/>
  <c r="V32"/>
  <c r="X32"/>
  <c r="R34"/>
  <c r="T34"/>
  <c r="V34"/>
  <c r="X34"/>
  <c r="R36"/>
  <c r="T36"/>
  <c r="V36"/>
  <c r="X36"/>
  <c r="R38"/>
  <c r="T38"/>
  <c r="V38"/>
  <c r="X38"/>
  <c r="Y41"/>
  <c r="W41"/>
  <c r="U41"/>
  <c r="S41"/>
  <c r="Q41"/>
  <c r="T41"/>
  <c r="X41"/>
  <c r="AI59"/>
  <c r="R13"/>
  <c r="T13"/>
  <c r="V13"/>
  <c r="R14"/>
  <c r="T14"/>
  <c r="V14"/>
  <c r="R15"/>
  <c r="T15"/>
  <c r="V15"/>
  <c r="R16"/>
  <c r="T16"/>
  <c r="V16"/>
  <c r="R17"/>
  <c r="T17"/>
  <c r="V17"/>
  <c r="R18"/>
  <c r="T18"/>
  <c r="V18"/>
  <c r="Q24"/>
  <c r="S24"/>
  <c r="U24"/>
  <c r="W24"/>
  <c r="R25"/>
  <c r="T25"/>
  <c r="V25"/>
  <c r="Q26"/>
  <c r="S26"/>
  <c r="U26"/>
  <c r="W26"/>
  <c r="R27"/>
  <c r="T27"/>
  <c r="V27"/>
  <c r="Q28"/>
  <c r="S28"/>
  <c r="U28"/>
  <c r="W28"/>
  <c r="R29"/>
  <c r="T29"/>
  <c r="V29"/>
  <c r="Q30"/>
  <c r="S30"/>
  <c r="U30"/>
  <c r="W30"/>
  <c r="R31"/>
  <c r="T31"/>
  <c r="V31"/>
  <c r="Q32"/>
  <c r="S32"/>
  <c r="U32"/>
  <c r="W32"/>
  <c r="R33"/>
  <c r="T33"/>
  <c r="V33"/>
  <c r="Q34"/>
  <c r="S34"/>
  <c r="U34"/>
  <c r="W34"/>
  <c r="R35"/>
  <c r="T35"/>
  <c r="V35"/>
  <c r="Q36"/>
  <c r="S36"/>
  <c r="U36"/>
  <c r="W36"/>
  <c r="R37"/>
  <c r="T37"/>
  <c r="V37"/>
  <c r="Q38"/>
  <c r="S38"/>
  <c r="U38"/>
  <c r="W38"/>
  <c r="Y39"/>
  <c r="W39"/>
  <c r="U39"/>
  <c r="S39"/>
  <c r="R39"/>
  <c r="V39"/>
  <c r="R41"/>
  <c r="V41"/>
  <c r="R43"/>
  <c r="T43"/>
  <c r="V43"/>
  <c r="X43"/>
  <c r="R45"/>
  <c r="T45"/>
  <c r="V45"/>
  <c r="X45"/>
  <c r="R47"/>
  <c r="T47"/>
  <c r="V47"/>
  <c r="X47"/>
  <c r="R49"/>
  <c r="T49"/>
  <c r="V49"/>
  <c r="X49"/>
  <c r="R51"/>
  <c r="T51"/>
  <c r="V51"/>
  <c r="X51"/>
  <c r="R40"/>
  <c r="T40"/>
  <c r="V40"/>
  <c r="R42"/>
  <c r="T42"/>
  <c r="V42"/>
  <c r="Q43"/>
  <c r="S43"/>
  <c r="U43"/>
  <c r="W43"/>
  <c r="R44"/>
  <c r="T44"/>
  <c r="V44"/>
  <c r="Q45"/>
  <c r="S45"/>
  <c r="U45"/>
  <c r="W45"/>
  <c r="R46"/>
  <c r="T46"/>
  <c r="V46"/>
  <c r="Q47"/>
  <c r="S47"/>
  <c r="U47"/>
  <c r="W47"/>
  <c r="R48"/>
  <c r="T48"/>
  <c r="V48"/>
  <c r="Q49"/>
  <c r="S49"/>
  <c r="U49"/>
  <c r="W49"/>
  <c r="R50"/>
  <c r="T50"/>
  <c r="V50"/>
  <c r="Q51"/>
  <c r="S51"/>
  <c r="U51"/>
  <c r="W51"/>
  <c r="AF13" i="18"/>
  <c r="AG13"/>
  <c r="AH13" s="1"/>
  <c r="AF14"/>
  <c r="AG14"/>
  <c r="AF15"/>
  <c r="AG15"/>
  <c r="AH15" s="1"/>
  <c r="AF16"/>
  <c r="AG16"/>
  <c r="AF17"/>
  <c r="AG17"/>
  <c r="AH17" s="1"/>
  <c r="AI17" s="1"/>
  <c r="AF18"/>
  <c r="AG18"/>
  <c r="AF19"/>
  <c r="AG19"/>
  <c r="AF20"/>
  <c r="AG20"/>
  <c r="AH20" s="1"/>
  <c r="AF21"/>
  <c r="AG21"/>
  <c r="AH21" s="1"/>
  <c r="AF22"/>
  <c r="AG22"/>
  <c r="AF23"/>
  <c r="AG23"/>
  <c r="AH23" s="1"/>
  <c r="AF24"/>
  <c r="AG24"/>
  <c r="AH24" s="1"/>
  <c r="AF25"/>
  <c r="AG25"/>
  <c r="AF26"/>
  <c r="AG26"/>
  <c r="AH26" s="1"/>
  <c r="AF32"/>
  <c r="AG32"/>
  <c r="AF33"/>
  <c r="AG33"/>
  <c r="AH33" s="1"/>
  <c r="AF34"/>
  <c r="AG34"/>
  <c r="AH34" s="1"/>
  <c r="AF35"/>
  <c r="AG35"/>
  <c r="AF36"/>
  <c r="AG36"/>
  <c r="AH36" s="1"/>
  <c r="AF37"/>
  <c r="AG37"/>
  <c r="AH37" s="1"/>
  <c r="AF38"/>
  <c r="AG38"/>
  <c r="AH38" s="1"/>
  <c r="AF39"/>
  <c r="AG39"/>
  <c r="AH39" s="1"/>
  <c r="AF40"/>
  <c r="AG40"/>
  <c r="AH40" s="1"/>
  <c r="AF41"/>
  <c r="AG41"/>
  <c r="AH41" s="1"/>
  <c r="AF42"/>
  <c r="AG42"/>
  <c r="AH42" s="1"/>
  <c r="AF43"/>
  <c r="AG43"/>
  <c r="AH43" s="1"/>
  <c r="AF44"/>
  <c r="AG44"/>
  <c r="AH44" s="1"/>
  <c r="AF45"/>
  <c r="AG45"/>
  <c r="AH45" s="1"/>
  <c r="AF46"/>
  <c r="AG46"/>
  <c r="AH46" s="1"/>
  <c r="AF47"/>
  <c r="AG47"/>
  <c r="AH47" s="1"/>
  <c r="AF48"/>
  <c r="AG48"/>
  <c r="AH48" s="1"/>
  <c r="AF49"/>
  <c r="AG49"/>
  <c r="AH49" s="1"/>
  <c r="AF50"/>
  <c r="AG50"/>
  <c r="AH50" s="1"/>
  <c r="AF51"/>
  <c r="AG51"/>
  <c r="AH51" s="1"/>
  <c r="AF52"/>
  <c r="AG52"/>
  <c r="AH52" s="1"/>
  <c r="AF53"/>
  <c r="AG53"/>
  <c r="AH53" s="1"/>
  <c r="AF54"/>
  <c r="AG54"/>
  <c r="AH54" s="1"/>
  <c r="AF55"/>
  <c r="AG55"/>
  <c r="AH55" s="1"/>
  <c r="AF56"/>
  <c r="AG56"/>
  <c r="AH56" s="1"/>
  <c r="AF57"/>
  <c r="AG57"/>
  <c r="AH57" s="1"/>
  <c r="AF58"/>
  <c r="AG58"/>
  <c r="AH58" s="1"/>
  <c r="AF59"/>
  <c r="AG59"/>
  <c r="AH59" s="1"/>
  <c r="AF60"/>
  <c r="AG60"/>
  <c r="AH60" s="1"/>
  <c r="AF61"/>
  <c r="AG61"/>
  <c r="AH61" s="1"/>
  <c r="AG12"/>
  <c r="AH12" s="1"/>
  <c r="AF12"/>
  <c r="AK61"/>
  <c r="AJ61"/>
  <c r="AK60"/>
  <c r="AJ60"/>
  <c r="E55"/>
  <c r="AK59"/>
  <c r="AJ59"/>
  <c r="O54"/>
  <c r="AK58"/>
  <c r="AJ58"/>
  <c r="D53"/>
  <c r="AK57"/>
  <c r="AJ57"/>
  <c r="AK56"/>
  <c r="AJ56"/>
  <c r="AK55"/>
  <c r="AJ55"/>
  <c r="P50"/>
  <c r="Y50" s="1"/>
  <c r="N50"/>
  <c r="L50"/>
  <c r="J50"/>
  <c r="G50"/>
  <c r="D50"/>
  <c r="AK54"/>
  <c r="AJ54"/>
  <c r="P49"/>
  <c r="X49" s="1"/>
  <c r="N49"/>
  <c r="L49"/>
  <c r="J49"/>
  <c r="G49"/>
  <c r="D49"/>
  <c r="AK53"/>
  <c r="AJ53"/>
  <c r="P48"/>
  <c r="Y48" s="1"/>
  <c r="N48"/>
  <c r="L48"/>
  <c r="J48"/>
  <c r="G48"/>
  <c r="D48"/>
  <c r="AK52"/>
  <c r="AJ52"/>
  <c r="P47"/>
  <c r="X47" s="1"/>
  <c r="N47"/>
  <c r="L47"/>
  <c r="J47"/>
  <c r="G47"/>
  <c r="D47"/>
  <c r="AK51"/>
  <c r="AJ51"/>
  <c r="P46"/>
  <c r="Y46" s="1"/>
  <c r="N46"/>
  <c r="L46"/>
  <c r="J46"/>
  <c r="G46"/>
  <c r="D46"/>
  <c r="AK50"/>
  <c r="AJ50"/>
  <c r="P45"/>
  <c r="X45" s="1"/>
  <c r="N45"/>
  <c r="L45"/>
  <c r="J45"/>
  <c r="G45"/>
  <c r="D45"/>
  <c r="AK49"/>
  <c r="AJ49"/>
  <c r="P44"/>
  <c r="Y44" s="1"/>
  <c r="N44"/>
  <c r="L44"/>
  <c r="J44"/>
  <c r="G44"/>
  <c r="D44"/>
  <c r="AK48"/>
  <c r="AJ48"/>
  <c r="P43"/>
  <c r="X43" s="1"/>
  <c r="N43"/>
  <c r="L43"/>
  <c r="J43"/>
  <c r="G43"/>
  <c r="D43"/>
  <c r="AK47"/>
  <c r="AJ47"/>
  <c r="P42"/>
  <c r="Y42" s="1"/>
  <c r="N42"/>
  <c r="L42"/>
  <c r="J42"/>
  <c r="G42"/>
  <c r="D42"/>
  <c r="AK46"/>
  <c r="AJ46"/>
  <c r="P41"/>
  <c r="X41" s="1"/>
  <c r="N41"/>
  <c r="L41"/>
  <c r="J41"/>
  <c r="G41"/>
  <c r="D41"/>
  <c r="AK45"/>
  <c r="AJ45"/>
  <c r="P40"/>
  <c r="R40" s="1"/>
  <c r="N40"/>
  <c r="L40"/>
  <c r="J40"/>
  <c r="G40"/>
  <c r="D40"/>
  <c r="AK44"/>
  <c r="AJ44"/>
  <c r="P39"/>
  <c r="X39" s="1"/>
  <c r="N39"/>
  <c r="L39"/>
  <c r="J39"/>
  <c r="G39"/>
  <c r="D39"/>
  <c r="AK43"/>
  <c r="AJ43"/>
  <c r="P38"/>
  <c r="X38" s="1"/>
  <c r="N38"/>
  <c r="L38"/>
  <c r="J38"/>
  <c r="G38"/>
  <c r="D38"/>
  <c r="AK42"/>
  <c r="AJ42"/>
  <c r="P37"/>
  <c r="X37" s="1"/>
  <c r="N37"/>
  <c r="L37"/>
  <c r="J37"/>
  <c r="G37"/>
  <c r="D37"/>
  <c r="AK41"/>
  <c r="AJ41"/>
  <c r="P36"/>
  <c r="X36" s="1"/>
  <c r="N36"/>
  <c r="L36"/>
  <c r="J36"/>
  <c r="G36"/>
  <c r="D36"/>
  <c r="AK40"/>
  <c r="AJ40"/>
  <c r="P35"/>
  <c r="X35" s="1"/>
  <c r="N35"/>
  <c r="L35"/>
  <c r="J35"/>
  <c r="G35"/>
  <c r="D35"/>
  <c r="AK39"/>
  <c r="AJ39"/>
  <c r="P34"/>
  <c r="X34" s="1"/>
  <c r="N34"/>
  <c r="L34"/>
  <c r="J34"/>
  <c r="G34"/>
  <c r="D34"/>
  <c r="AK38"/>
  <c r="AJ38"/>
  <c r="P33"/>
  <c r="X33" s="1"/>
  <c r="N33"/>
  <c r="L33"/>
  <c r="J33"/>
  <c r="G33"/>
  <c r="D33"/>
  <c r="AK37"/>
  <c r="AJ37"/>
  <c r="P32"/>
  <c r="X32" s="1"/>
  <c r="N32"/>
  <c r="L32"/>
  <c r="J32"/>
  <c r="G32"/>
  <c r="D32"/>
  <c r="AK36"/>
  <c r="AJ36"/>
  <c r="P31"/>
  <c r="X31" s="1"/>
  <c r="N31"/>
  <c r="L31"/>
  <c r="J31"/>
  <c r="G31"/>
  <c r="D31"/>
  <c r="AK35"/>
  <c r="AJ35"/>
  <c r="AH35"/>
  <c r="P30"/>
  <c r="X30" s="1"/>
  <c r="N30"/>
  <c r="L30"/>
  <c r="J30"/>
  <c r="G30"/>
  <c r="D30"/>
  <c r="AK34"/>
  <c r="AJ34"/>
  <c r="P29"/>
  <c r="X29" s="1"/>
  <c r="N29"/>
  <c r="L29"/>
  <c r="J29"/>
  <c r="G29"/>
  <c r="D29"/>
  <c r="AK33"/>
  <c r="AJ33"/>
  <c r="P28"/>
  <c r="X28" s="1"/>
  <c r="N28"/>
  <c r="L28"/>
  <c r="J28"/>
  <c r="G28"/>
  <c r="D28"/>
  <c r="AK32"/>
  <c r="AJ32"/>
  <c r="AH32"/>
  <c r="P27"/>
  <c r="X27" s="1"/>
  <c r="N27"/>
  <c r="L27"/>
  <c r="J27"/>
  <c r="G27"/>
  <c r="D27"/>
  <c r="P26"/>
  <c r="R26" s="1"/>
  <c r="N26"/>
  <c r="L26"/>
  <c r="J26"/>
  <c r="G26"/>
  <c r="D26"/>
  <c r="P25"/>
  <c r="X25" s="1"/>
  <c r="N25"/>
  <c r="L25"/>
  <c r="J25"/>
  <c r="G25"/>
  <c r="D25"/>
  <c r="P24"/>
  <c r="Y24" s="1"/>
  <c r="N24"/>
  <c r="L24"/>
  <c r="J24"/>
  <c r="G24"/>
  <c r="D24"/>
  <c r="P23"/>
  <c r="X23" s="1"/>
  <c r="N23"/>
  <c r="L23"/>
  <c r="J23"/>
  <c r="G23"/>
  <c r="D23"/>
  <c r="AK26"/>
  <c r="AJ26"/>
  <c r="AK25"/>
  <c r="AJ25"/>
  <c r="AH25"/>
  <c r="AK24"/>
  <c r="AJ24"/>
  <c r="AK23"/>
  <c r="AJ23"/>
  <c r="AK22"/>
  <c r="AJ22"/>
  <c r="AH22"/>
  <c r="P17"/>
  <c r="Y17" s="1"/>
  <c r="N17"/>
  <c r="L17"/>
  <c r="J17"/>
  <c r="G17"/>
  <c r="D17"/>
  <c r="AK21"/>
  <c r="AJ21"/>
  <c r="P16"/>
  <c r="Y16" s="1"/>
  <c r="N16"/>
  <c r="L16"/>
  <c r="J16"/>
  <c r="G16"/>
  <c r="D16"/>
  <c r="AK20"/>
  <c r="AJ20"/>
  <c r="P15"/>
  <c r="Y15" s="1"/>
  <c r="N15"/>
  <c r="L15"/>
  <c r="J15"/>
  <c r="G15"/>
  <c r="D15"/>
  <c r="AK19"/>
  <c r="AJ19"/>
  <c r="AH19"/>
  <c r="P14"/>
  <c r="Y14" s="1"/>
  <c r="N14"/>
  <c r="L14"/>
  <c r="J14"/>
  <c r="D14"/>
  <c r="AK18"/>
  <c r="AJ18"/>
  <c r="AH18"/>
  <c r="P13"/>
  <c r="Y13" s="1"/>
  <c r="N13"/>
  <c r="L13"/>
  <c r="J13"/>
  <c r="G13"/>
  <c r="D13"/>
  <c r="AK17"/>
  <c r="AJ17"/>
  <c r="P12"/>
  <c r="Y12" s="1"/>
  <c r="N12"/>
  <c r="L12"/>
  <c r="J12"/>
  <c r="G12"/>
  <c r="AK16"/>
  <c r="AJ16"/>
  <c r="AH16"/>
  <c r="AK15"/>
  <c r="AJ15"/>
  <c r="AK14"/>
  <c r="AJ14"/>
  <c r="AH14"/>
  <c r="AK13"/>
  <c r="AJ13"/>
  <c r="AK12"/>
  <c r="AJ12"/>
  <c r="E55" i="7"/>
  <c r="Y42"/>
  <c r="Q43"/>
  <c r="R44"/>
  <c r="Q45"/>
  <c r="R46"/>
  <c r="Q47"/>
  <c r="R48"/>
  <c r="Q49"/>
  <c r="R50"/>
  <c r="S23"/>
  <c r="AI14" i="18" l="1"/>
  <c r="AI20"/>
  <c r="AI24"/>
  <c r="AI16"/>
  <c r="AI22"/>
  <c r="AI26"/>
  <c r="B48" i="19"/>
  <c r="AI13" i="18"/>
  <c r="AI18"/>
  <c r="AI19"/>
  <c r="AI21"/>
  <c r="AI23"/>
  <c r="AI32"/>
  <c r="AI12"/>
  <c r="B51" i="19"/>
  <c r="J22"/>
  <c r="J55" s="1"/>
  <c r="S55" s="1"/>
  <c r="AL54" i="18"/>
  <c r="AL40"/>
  <c r="AL58"/>
  <c r="AL60"/>
  <c r="B49" i="19"/>
  <c r="B50"/>
  <c r="B46"/>
  <c r="B47"/>
  <c r="B44"/>
  <c r="B45"/>
  <c r="B42"/>
  <c r="B43"/>
  <c r="B40"/>
  <c r="B41"/>
  <c r="B38"/>
  <c r="B39"/>
  <c r="B25"/>
  <c r="B36"/>
  <c r="B37"/>
  <c r="B34"/>
  <c r="B35"/>
  <c r="B32"/>
  <c r="B33"/>
  <c r="B30"/>
  <c r="B31"/>
  <c r="B28"/>
  <c r="B29"/>
  <c r="B26"/>
  <c r="B27"/>
  <c r="B24"/>
  <c r="AI35" i="18"/>
  <c r="B28"/>
  <c r="B50"/>
  <c r="B49"/>
  <c r="B43"/>
  <c r="B45"/>
  <c r="B42"/>
  <c r="B48"/>
  <c r="B46"/>
  <c r="B44"/>
  <c r="B41"/>
  <c r="B40"/>
  <c r="B39"/>
  <c r="B38"/>
  <c r="B36"/>
  <c r="B37"/>
  <c r="B35"/>
  <c r="B34"/>
  <c r="B33"/>
  <c r="B32"/>
  <c r="B31"/>
  <c r="B30"/>
  <c r="B29"/>
  <c r="B25"/>
  <c r="B27"/>
  <c r="B24"/>
  <c r="AL39"/>
  <c r="AL13"/>
  <c r="AL14"/>
  <c r="AL16"/>
  <c r="AL18"/>
  <c r="AL20"/>
  <c r="AL22"/>
  <c r="AL24"/>
  <c r="AL26"/>
  <c r="AL32"/>
  <c r="AL33"/>
  <c r="AL42"/>
  <c r="AL47"/>
  <c r="AL48"/>
  <c r="AL49"/>
  <c r="Q45"/>
  <c r="Y33"/>
  <c r="Q33"/>
  <c r="AL45"/>
  <c r="Y45"/>
  <c r="AL53"/>
  <c r="U29"/>
  <c r="U31"/>
  <c r="U39"/>
  <c r="U41"/>
  <c r="S49"/>
  <c r="W49"/>
  <c r="AL12"/>
  <c r="AL15"/>
  <c r="AL17"/>
  <c r="AL19"/>
  <c r="AL21"/>
  <c r="AL23"/>
  <c r="AL25"/>
  <c r="Q29"/>
  <c r="Y29"/>
  <c r="AL34"/>
  <c r="AL35"/>
  <c r="Q31"/>
  <c r="Y31"/>
  <c r="AL36"/>
  <c r="AL37"/>
  <c r="U33"/>
  <c r="AL38"/>
  <c r="AL41"/>
  <c r="AL43"/>
  <c r="Q39"/>
  <c r="Y39"/>
  <c r="Q41"/>
  <c r="Y41"/>
  <c r="AL46"/>
  <c r="U45"/>
  <c r="AL50"/>
  <c r="AL51"/>
  <c r="AL52"/>
  <c r="Q49"/>
  <c r="U49"/>
  <c r="Y49"/>
  <c r="AL55"/>
  <c r="AL56"/>
  <c r="AL57"/>
  <c r="AL59"/>
  <c r="AL61"/>
  <c r="AH63" i="19"/>
  <c r="AI63" s="1"/>
  <c r="AI36" i="18"/>
  <c r="AI46"/>
  <c r="AI58"/>
  <c r="AI55"/>
  <c r="AI53"/>
  <c r="AI42"/>
  <c r="AI40"/>
  <c r="AI39"/>
  <c r="AI37"/>
  <c r="AI33"/>
  <c r="U27"/>
  <c r="Q27"/>
  <c r="Y27"/>
  <c r="U25"/>
  <c r="Q25"/>
  <c r="S23"/>
  <c r="W23"/>
  <c r="S35"/>
  <c r="W35"/>
  <c r="S37"/>
  <c r="W37"/>
  <c r="V40"/>
  <c r="S43"/>
  <c r="W43"/>
  <c r="S47"/>
  <c r="W47"/>
  <c r="V26"/>
  <c r="Q23"/>
  <c r="U23"/>
  <c r="Y23"/>
  <c r="S25"/>
  <c r="W25"/>
  <c r="S27"/>
  <c r="W27"/>
  <c r="S29"/>
  <c r="W29"/>
  <c r="S31"/>
  <c r="W31"/>
  <c r="S33"/>
  <c r="W33"/>
  <c r="Q35"/>
  <c r="U35"/>
  <c r="Y35"/>
  <c r="Q37"/>
  <c r="U37"/>
  <c r="Y37"/>
  <c r="S39"/>
  <c r="W39"/>
  <c r="S41"/>
  <c r="W41"/>
  <c r="Q43"/>
  <c r="U43"/>
  <c r="Y43"/>
  <c r="S45"/>
  <c r="W45"/>
  <c r="Q47"/>
  <c r="U47"/>
  <c r="Y47"/>
  <c r="AI61"/>
  <c r="AI57"/>
  <c r="AI51"/>
  <c r="AI49"/>
  <c r="AI47"/>
  <c r="AI45"/>
  <c r="AI43"/>
  <c r="AI41"/>
  <c r="AI15"/>
  <c r="B26" s="1"/>
  <c r="AI34"/>
  <c r="AI38"/>
  <c r="AI44"/>
  <c r="AI48"/>
  <c r="AI50"/>
  <c r="AI52"/>
  <c r="AI54"/>
  <c r="AI56"/>
  <c r="AI60"/>
  <c r="AI25"/>
  <c r="B47" s="1"/>
  <c r="B23"/>
  <c r="R13"/>
  <c r="T13"/>
  <c r="V13"/>
  <c r="X13"/>
  <c r="R14"/>
  <c r="T14"/>
  <c r="V14"/>
  <c r="X14"/>
  <c r="R15"/>
  <c r="T15"/>
  <c r="V15"/>
  <c r="X15"/>
  <c r="R16"/>
  <c r="T16"/>
  <c r="V16"/>
  <c r="X16"/>
  <c r="R17"/>
  <c r="T17"/>
  <c r="V17"/>
  <c r="X17"/>
  <c r="R24"/>
  <c r="T24"/>
  <c r="V24"/>
  <c r="X24"/>
  <c r="R12"/>
  <c r="T12"/>
  <c r="V12"/>
  <c r="X12"/>
  <c r="Q12"/>
  <c r="S12"/>
  <c r="U12"/>
  <c r="W12"/>
  <c r="Q13"/>
  <c r="S13"/>
  <c r="U13"/>
  <c r="W13"/>
  <c r="Q14"/>
  <c r="S14"/>
  <c r="U14"/>
  <c r="W14"/>
  <c r="Q15"/>
  <c r="S15"/>
  <c r="U15"/>
  <c r="W15"/>
  <c r="Q16"/>
  <c r="S16"/>
  <c r="U16"/>
  <c r="W16"/>
  <c r="Q17"/>
  <c r="S17"/>
  <c r="U17"/>
  <c r="W17"/>
  <c r="R23"/>
  <c r="T23"/>
  <c r="V23"/>
  <c r="Q24"/>
  <c r="S24"/>
  <c r="U24"/>
  <c r="W24"/>
  <c r="R25"/>
  <c r="T25"/>
  <c r="V25"/>
  <c r="Y25"/>
  <c r="Y26"/>
  <c r="W26"/>
  <c r="U26"/>
  <c r="S26"/>
  <c r="Q26"/>
  <c r="T26"/>
  <c r="X26"/>
  <c r="R27"/>
  <c r="T27"/>
  <c r="V27"/>
  <c r="Q28"/>
  <c r="S28"/>
  <c r="U28"/>
  <c r="W28"/>
  <c r="Y28"/>
  <c r="R29"/>
  <c r="T29"/>
  <c r="V29"/>
  <c r="Q30"/>
  <c r="S30"/>
  <c r="U30"/>
  <c r="W30"/>
  <c r="Y30"/>
  <c r="R31"/>
  <c r="T31"/>
  <c r="V31"/>
  <c r="Q32"/>
  <c r="S32"/>
  <c r="U32"/>
  <c r="W32"/>
  <c r="Y32"/>
  <c r="R33"/>
  <c r="T33"/>
  <c r="V33"/>
  <c r="Q34"/>
  <c r="S34"/>
  <c r="U34"/>
  <c r="W34"/>
  <c r="Y34"/>
  <c r="R35"/>
  <c r="T35"/>
  <c r="V35"/>
  <c r="Q36"/>
  <c r="S36"/>
  <c r="U36"/>
  <c r="W36"/>
  <c r="Y36"/>
  <c r="R37"/>
  <c r="T37"/>
  <c r="V37"/>
  <c r="Q38"/>
  <c r="S38"/>
  <c r="U38"/>
  <c r="W38"/>
  <c r="Y38"/>
  <c r="R28"/>
  <c r="T28"/>
  <c r="V28"/>
  <c r="R30"/>
  <c r="T30"/>
  <c r="V30"/>
  <c r="R32"/>
  <c r="T32"/>
  <c r="V32"/>
  <c r="R34"/>
  <c r="T34"/>
  <c r="V34"/>
  <c r="R36"/>
  <c r="T36"/>
  <c r="V36"/>
  <c r="R38"/>
  <c r="T38"/>
  <c r="V38"/>
  <c r="AL44"/>
  <c r="Y40"/>
  <c r="W40"/>
  <c r="U40"/>
  <c r="S40"/>
  <c r="Q40"/>
  <c r="T40"/>
  <c r="X40"/>
  <c r="AI59"/>
  <c r="R42"/>
  <c r="T42"/>
  <c r="V42"/>
  <c r="X42"/>
  <c r="R44"/>
  <c r="T44"/>
  <c r="V44"/>
  <c r="X44"/>
  <c r="R46"/>
  <c r="T46"/>
  <c r="V46"/>
  <c r="X46"/>
  <c r="R48"/>
  <c r="T48"/>
  <c r="V48"/>
  <c r="X48"/>
  <c r="R50"/>
  <c r="T50"/>
  <c r="V50"/>
  <c r="X50"/>
  <c r="R39"/>
  <c r="T39"/>
  <c r="V39"/>
  <c r="R41"/>
  <c r="T41"/>
  <c r="V41"/>
  <c r="Q42"/>
  <c r="S42"/>
  <c r="U42"/>
  <c r="W42"/>
  <c r="R43"/>
  <c r="T43"/>
  <c r="V43"/>
  <c r="Q44"/>
  <c r="S44"/>
  <c r="U44"/>
  <c r="W44"/>
  <c r="R45"/>
  <c r="T45"/>
  <c r="V45"/>
  <c r="Q46"/>
  <c r="S46"/>
  <c r="U46"/>
  <c r="W46"/>
  <c r="R47"/>
  <c r="T47"/>
  <c r="V47"/>
  <c r="Q48"/>
  <c r="S48"/>
  <c r="U48"/>
  <c r="W48"/>
  <c r="R49"/>
  <c r="T49"/>
  <c r="V49"/>
  <c r="Q50"/>
  <c r="S50"/>
  <c r="U50"/>
  <c r="W50"/>
  <c r="U23" i="7"/>
  <c r="W23"/>
  <c r="Y23"/>
  <c r="R41"/>
  <c r="T41"/>
  <c r="V41"/>
  <c r="X41"/>
  <c r="Q41"/>
  <c r="S41"/>
  <c r="U41"/>
  <c r="W41"/>
  <c r="Y41"/>
  <c r="R39"/>
  <c r="T39"/>
  <c r="V39"/>
  <c r="X39"/>
  <c r="Q39"/>
  <c r="S39"/>
  <c r="U39"/>
  <c r="W39"/>
  <c r="Y39"/>
  <c r="R37"/>
  <c r="T37"/>
  <c r="V37"/>
  <c r="X37"/>
  <c r="Q37"/>
  <c r="S37"/>
  <c r="U37"/>
  <c r="W37"/>
  <c r="Y37"/>
  <c r="R35"/>
  <c r="T35"/>
  <c r="V35"/>
  <c r="X35"/>
  <c r="Q35"/>
  <c r="S35"/>
  <c r="U35"/>
  <c r="W35"/>
  <c r="Y35"/>
  <c r="R33"/>
  <c r="T33"/>
  <c r="V33"/>
  <c r="X33"/>
  <c r="Q33"/>
  <c r="S33"/>
  <c r="U33"/>
  <c r="W33"/>
  <c r="Y33"/>
  <c r="R31"/>
  <c r="T31"/>
  <c r="V31"/>
  <c r="X31"/>
  <c r="Q31"/>
  <c r="S31"/>
  <c r="U31"/>
  <c r="W31"/>
  <c r="Y31"/>
  <c r="R29"/>
  <c r="T29"/>
  <c r="V29"/>
  <c r="X29"/>
  <c r="Q29"/>
  <c r="S29"/>
  <c r="U29"/>
  <c r="W29"/>
  <c r="Y29"/>
  <c r="R27"/>
  <c r="T27"/>
  <c r="V27"/>
  <c r="X27"/>
  <c r="Q27"/>
  <c r="S27"/>
  <c r="U27"/>
  <c r="W27"/>
  <c r="Y27"/>
  <c r="R25"/>
  <c r="T25"/>
  <c r="V25"/>
  <c r="X25"/>
  <c r="Q25"/>
  <c r="S25"/>
  <c r="U25"/>
  <c r="W25"/>
  <c r="Y25"/>
  <c r="Y50"/>
  <c r="W50"/>
  <c r="U50"/>
  <c r="S50"/>
  <c r="Q50"/>
  <c r="X49"/>
  <c r="V49"/>
  <c r="T49"/>
  <c r="R49"/>
  <c r="Y48"/>
  <c r="W48"/>
  <c r="U48"/>
  <c r="S48"/>
  <c r="Q48"/>
  <c r="X47"/>
  <c r="V47"/>
  <c r="T47"/>
  <c r="R47"/>
  <c r="Y46"/>
  <c r="W46"/>
  <c r="U46"/>
  <c r="S46"/>
  <c r="Q46"/>
  <c r="X45"/>
  <c r="V45"/>
  <c r="T45"/>
  <c r="R45"/>
  <c r="Y44"/>
  <c r="W44"/>
  <c r="U44"/>
  <c r="S44"/>
  <c r="Q44"/>
  <c r="X43"/>
  <c r="V43"/>
  <c r="T43"/>
  <c r="R43"/>
  <c r="T23"/>
  <c r="V23"/>
  <c r="X23"/>
  <c r="Q42"/>
  <c r="S42"/>
  <c r="U42"/>
  <c r="W42"/>
  <c r="R42"/>
  <c r="T42"/>
  <c r="V42"/>
  <c r="Q40"/>
  <c r="S40"/>
  <c r="U40"/>
  <c r="W40"/>
  <c r="Y40"/>
  <c r="R40"/>
  <c r="T40"/>
  <c r="V40"/>
  <c r="X40"/>
  <c r="Q38"/>
  <c r="S38"/>
  <c r="U38"/>
  <c r="W38"/>
  <c r="Y38"/>
  <c r="R38"/>
  <c r="T38"/>
  <c r="V38"/>
  <c r="X38"/>
  <c r="Q36"/>
  <c r="S36"/>
  <c r="U36"/>
  <c r="W36"/>
  <c r="Y36"/>
  <c r="R36"/>
  <c r="T36"/>
  <c r="V36"/>
  <c r="X36"/>
  <c r="Q34"/>
  <c r="S34"/>
  <c r="U34"/>
  <c r="W34"/>
  <c r="Y34"/>
  <c r="R34"/>
  <c r="T34"/>
  <c r="V34"/>
  <c r="X34"/>
  <c r="Q32"/>
  <c r="S32"/>
  <c r="U32"/>
  <c r="W32"/>
  <c r="Y32"/>
  <c r="R32"/>
  <c r="T32"/>
  <c r="V32"/>
  <c r="X32"/>
  <c r="Q30"/>
  <c r="S30"/>
  <c r="U30"/>
  <c r="W30"/>
  <c r="Y30"/>
  <c r="R30"/>
  <c r="T30"/>
  <c r="V30"/>
  <c r="X30"/>
  <c r="Q28"/>
  <c r="S28"/>
  <c r="U28"/>
  <c r="W28"/>
  <c r="Y28"/>
  <c r="R28"/>
  <c r="T28"/>
  <c r="V28"/>
  <c r="X28"/>
  <c r="Q26"/>
  <c r="S26"/>
  <c r="U26"/>
  <c r="W26"/>
  <c r="Y26"/>
  <c r="R26"/>
  <c r="T26"/>
  <c r="V26"/>
  <c r="X26"/>
  <c r="Q24"/>
  <c r="S24"/>
  <c r="U24"/>
  <c r="W24"/>
  <c r="Y24"/>
  <c r="R24"/>
  <c r="T24"/>
  <c r="V24"/>
  <c r="X24"/>
  <c r="X50"/>
  <c r="V50"/>
  <c r="T50"/>
  <c r="Y49"/>
  <c r="W49"/>
  <c r="U49"/>
  <c r="S49"/>
  <c r="X48"/>
  <c r="V48"/>
  <c r="T48"/>
  <c r="Y47"/>
  <c r="W47"/>
  <c r="U47"/>
  <c r="S47"/>
  <c r="X46"/>
  <c r="V46"/>
  <c r="T46"/>
  <c r="Y45"/>
  <c r="W45"/>
  <c r="U45"/>
  <c r="S45"/>
  <c r="X44"/>
  <c r="V44"/>
  <c r="T44"/>
  <c r="Y43"/>
  <c r="W43"/>
  <c r="U43"/>
  <c r="S43"/>
  <c r="X42"/>
  <c r="R23"/>
  <c r="Q23"/>
  <c r="J21" i="18" l="1"/>
  <c r="G23" i="7"/>
  <c r="D23"/>
  <c r="G15"/>
  <c r="G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12"/>
  <c r="D47"/>
  <c r="G47"/>
  <c r="D48"/>
  <c r="G48"/>
  <c r="D49"/>
  <c r="G49"/>
  <c r="D50"/>
  <c r="G50"/>
  <c r="D31"/>
  <c r="G31"/>
  <c r="D32"/>
  <c r="G32"/>
  <c r="D33"/>
  <c r="G33"/>
  <c r="D34"/>
  <c r="G34"/>
  <c r="D35"/>
  <c r="G35"/>
  <c r="D36"/>
  <c r="G36"/>
  <c r="D37"/>
  <c r="G37"/>
  <c r="D38"/>
  <c r="G38"/>
  <c r="D39"/>
  <c r="G39"/>
  <c r="D40"/>
  <c r="G40"/>
  <c r="D41"/>
  <c r="G41"/>
  <c r="D42"/>
  <c r="G42"/>
  <c r="D43"/>
  <c r="G43"/>
  <c r="D44"/>
  <c r="G44"/>
  <c r="D45"/>
  <c r="G45"/>
  <c r="D46"/>
  <c r="G46"/>
  <c r="D24"/>
  <c r="G24"/>
  <c r="D25"/>
  <c r="G25"/>
  <c r="D26"/>
  <c r="G26"/>
  <c r="D27"/>
  <c r="G27"/>
  <c r="D28"/>
  <c r="G28"/>
  <c r="D29"/>
  <c r="G29"/>
  <c r="D30"/>
  <c r="G30"/>
  <c r="G13"/>
  <c r="G14"/>
  <c r="G16"/>
  <c r="G17"/>
  <c r="G18"/>
  <c r="D13"/>
  <c r="D14"/>
  <c r="D15"/>
  <c r="D16"/>
  <c r="D17"/>
  <c r="D18"/>
  <c r="D19"/>
  <c r="AL12" l="1"/>
  <c r="O54" l="1"/>
  <c r="P7"/>
  <c r="Y7" l="1"/>
  <c r="W7"/>
  <c r="U7"/>
  <c r="S7"/>
  <c r="Q7"/>
  <c r="X7"/>
  <c r="V7"/>
  <c r="T7"/>
  <c r="R7"/>
  <c r="Q8"/>
  <c r="S8"/>
  <c r="U8"/>
  <c r="W8"/>
  <c r="Y8"/>
  <c r="R8"/>
  <c r="T8"/>
  <c r="V8"/>
  <c r="X8"/>
  <c r="D53"/>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J28"/>
  <c r="AL28" s="1"/>
  <c r="AJ29"/>
  <c r="AL29" s="1"/>
  <c r="AJ30"/>
  <c r="AL30" s="1"/>
  <c r="AJ31"/>
  <c r="AL31" s="1"/>
  <c r="AJ32"/>
  <c r="AL32" s="1"/>
  <c r="AJ33"/>
  <c r="AL33" s="1"/>
  <c r="AJ34"/>
  <c r="AL34" s="1"/>
  <c r="AJ35"/>
  <c r="AL35" s="1"/>
  <c r="AJ36"/>
  <c r="AL36" s="1"/>
  <c r="AJ37"/>
  <c r="AL37" s="1"/>
  <c r="AJ38"/>
  <c r="AL38" s="1"/>
  <c r="AJ39"/>
  <c r="AL39" s="1"/>
  <c r="AJ40"/>
  <c r="AL40" s="1"/>
  <c r="AJ41"/>
  <c r="AL41" s="1"/>
  <c r="AJ42"/>
  <c r="AL42" s="1"/>
  <c r="AJ43"/>
  <c r="AL43" s="1"/>
  <c r="AJ44"/>
  <c r="AL44" s="1"/>
  <c r="AJ45"/>
  <c r="AL45" s="1"/>
  <c r="AJ46"/>
  <c r="AL46" s="1"/>
  <c r="AJ47"/>
  <c r="AL47" s="1"/>
  <c r="AJ48"/>
  <c r="AL48" s="1"/>
  <c r="AJ49"/>
  <c r="AL49" s="1"/>
  <c r="AJ50"/>
  <c r="AL50" s="1"/>
  <c r="AJ51"/>
  <c r="AL51" s="1"/>
  <c r="AJ52"/>
  <c r="AL52" s="1"/>
  <c r="AJ53"/>
  <c r="AL53" s="1"/>
  <c r="AJ54"/>
  <c r="AL54" s="1"/>
  <c r="AJ55"/>
  <c r="AL55" s="1"/>
  <c r="AJ56"/>
  <c r="AL56" s="1"/>
  <c r="AJ57"/>
  <c r="AL57" s="1"/>
  <c r="AJ58"/>
  <c r="AL58" s="1"/>
  <c r="AJ59"/>
  <c r="AL59" s="1"/>
  <c r="AJ60"/>
  <c r="AL60" s="1"/>
  <c r="AJ61"/>
  <c r="AL61" s="1"/>
  <c r="AJ13"/>
  <c r="AL13" s="1"/>
  <c r="AJ14"/>
  <c r="AL14" s="1"/>
  <c r="AJ15"/>
  <c r="AL15" s="1"/>
  <c r="AJ16"/>
  <c r="AL16" s="1"/>
  <c r="AJ17"/>
  <c r="AL17" s="1"/>
  <c r="AJ18"/>
  <c r="AL18" s="1"/>
  <c r="AJ19"/>
  <c r="AL19" s="1"/>
  <c r="AJ20"/>
  <c r="AL20" s="1"/>
  <c r="AJ21"/>
  <c r="AL21" s="1"/>
  <c r="AJ22"/>
  <c r="AL22" s="1"/>
  <c r="AJ23"/>
  <c r="AL23" s="1"/>
  <c r="AJ24"/>
  <c r="AL24" s="1"/>
  <c r="AJ25"/>
  <c r="AL25" s="1"/>
  <c r="AJ26"/>
  <c r="AL26" s="1"/>
  <c r="AJ27"/>
  <c r="AL27" s="1"/>
  <c r="AH61" l="1"/>
  <c r="AH60"/>
  <c r="AI60" s="1"/>
  <c r="AH59"/>
  <c r="AH58"/>
  <c r="AH57"/>
  <c r="AH56"/>
  <c r="AI56" s="1"/>
  <c r="AH55"/>
  <c r="AH54"/>
  <c r="AH53"/>
  <c r="AH52"/>
  <c r="AI52" s="1"/>
  <c r="AH51"/>
  <c r="AH50"/>
  <c r="AH49"/>
  <c r="AH48"/>
  <c r="AH47"/>
  <c r="AH46"/>
  <c r="AI46" s="1"/>
  <c r="AH45"/>
  <c r="AH44"/>
  <c r="AH43"/>
  <c r="AH42"/>
  <c r="AH41"/>
  <c r="AH40"/>
  <c r="AH39"/>
  <c r="AH38"/>
  <c r="AI38" s="1"/>
  <c r="AH37"/>
  <c r="AH36"/>
  <c r="AH35"/>
  <c r="AH34"/>
  <c r="AH33"/>
  <c r="AH32"/>
  <c r="AH31"/>
  <c r="AH30"/>
  <c r="AI30" s="1"/>
  <c r="AH29"/>
  <c r="AH28"/>
  <c r="AH27"/>
  <c r="AH26"/>
  <c r="AH25"/>
  <c r="AH24"/>
  <c r="AH23"/>
  <c r="AH22"/>
  <c r="AH21"/>
  <c r="AH20"/>
  <c r="AH19"/>
  <c r="AH18"/>
  <c r="AH17"/>
  <c r="AI17" s="1"/>
  <c r="AH16"/>
  <c r="AH15"/>
  <c r="AH14"/>
  <c r="AH13"/>
  <c r="AH12"/>
  <c r="J43"/>
  <c r="L43"/>
  <c r="N43"/>
  <c r="J44"/>
  <c r="L44"/>
  <c r="N44"/>
  <c r="J45"/>
  <c r="L45"/>
  <c r="N45"/>
  <c r="J46"/>
  <c r="L46"/>
  <c r="N46"/>
  <c r="J47"/>
  <c r="L47"/>
  <c r="N47"/>
  <c r="J48"/>
  <c r="L48"/>
  <c r="N48"/>
  <c r="J49"/>
  <c r="L49"/>
  <c r="N49"/>
  <c r="J50"/>
  <c r="L50"/>
  <c r="N50"/>
  <c r="J18"/>
  <c r="L18"/>
  <c r="N18"/>
  <c r="J19"/>
  <c r="L19"/>
  <c r="N19"/>
  <c r="N42"/>
  <c r="L42"/>
  <c r="J42"/>
  <c r="N41"/>
  <c r="L41"/>
  <c r="J41"/>
  <c r="N40"/>
  <c r="L40"/>
  <c r="J40"/>
  <c r="N39"/>
  <c r="L39"/>
  <c r="J39"/>
  <c r="N38"/>
  <c r="L38"/>
  <c r="J38"/>
  <c r="N37"/>
  <c r="L37"/>
  <c r="J37"/>
  <c r="N36"/>
  <c r="L36"/>
  <c r="J36"/>
  <c r="N35"/>
  <c r="L35"/>
  <c r="J35"/>
  <c r="N34"/>
  <c r="L34"/>
  <c r="J34"/>
  <c r="N33"/>
  <c r="L33"/>
  <c r="J33"/>
  <c r="N32"/>
  <c r="L32"/>
  <c r="J32"/>
  <c r="N31"/>
  <c r="L31"/>
  <c r="J31"/>
  <c r="N30"/>
  <c r="L30"/>
  <c r="J30"/>
  <c r="N29"/>
  <c r="L29"/>
  <c r="J29"/>
  <c r="N28"/>
  <c r="L28"/>
  <c r="J28"/>
  <c r="N27"/>
  <c r="L27"/>
  <c r="J27"/>
  <c r="N26"/>
  <c r="L26"/>
  <c r="J26"/>
  <c r="N25"/>
  <c r="L25"/>
  <c r="J25"/>
  <c r="N24"/>
  <c r="L24"/>
  <c r="J24"/>
  <c r="N23"/>
  <c r="L23"/>
  <c r="J23"/>
  <c r="N17"/>
  <c r="L17"/>
  <c r="J17"/>
  <c r="N16"/>
  <c r="L16"/>
  <c r="J16"/>
  <c r="N15"/>
  <c r="L15"/>
  <c r="J15"/>
  <c r="N14"/>
  <c r="L14"/>
  <c r="J14"/>
  <c r="N13"/>
  <c r="L13"/>
  <c r="J13"/>
  <c r="N12"/>
  <c r="L12"/>
  <c r="R19" l="1"/>
  <c r="T19"/>
  <c r="V19"/>
  <c r="X19"/>
  <c r="Q19"/>
  <c r="S19"/>
  <c r="U19"/>
  <c r="W19"/>
  <c r="Y19"/>
  <c r="Q18"/>
  <c r="S18"/>
  <c r="U18"/>
  <c r="W18"/>
  <c r="Y18"/>
  <c r="R18"/>
  <c r="T18"/>
  <c r="V18"/>
  <c r="X18"/>
  <c r="Y12"/>
  <c r="W12"/>
  <c r="U12"/>
  <c r="S12"/>
  <c r="Q12"/>
  <c r="X12"/>
  <c r="V12"/>
  <c r="T12"/>
  <c r="R12"/>
  <c r="R13"/>
  <c r="T13"/>
  <c r="V13"/>
  <c r="X13"/>
  <c r="Q13"/>
  <c r="S13"/>
  <c r="U13"/>
  <c r="W13"/>
  <c r="Y13"/>
  <c r="Q14"/>
  <c r="S14"/>
  <c r="U14"/>
  <c r="W14"/>
  <c r="Y14"/>
  <c r="R14"/>
  <c r="T14"/>
  <c r="V14"/>
  <c r="X14"/>
  <c r="R15"/>
  <c r="T15"/>
  <c r="V15"/>
  <c r="X15"/>
  <c r="Q15"/>
  <c r="S15"/>
  <c r="U15"/>
  <c r="W15"/>
  <c r="Y15"/>
  <c r="Q16"/>
  <c r="S16"/>
  <c r="U16"/>
  <c r="W16"/>
  <c r="Y16"/>
  <c r="R16"/>
  <c r="T16"/>
  <c r="V16"/>
  <c r="X16"/>
  <c r="R17"/>
  <c r="T17"/>
  <c r="V17"/>
  <c r="X17"/>
  <c r="Q17"/>
  <c r="S17"/>
  <c r="U17"/>
  <c r="W17"/>
  <c r="Y17"/>
  <c r="AI26"/>
  <c r="B37" s="1"/>
  <c r="AI34"/>
  <c r="AI13"/>
  <c r="B24" s="1"/>
  <c r="AI42"/>
  <c r="AI15"/>
  <c r="B26" s="1"/>
  <c r="AI24"/>
  <c r="AI28"/>
  <c r="AI32"/>
  <c r="AI36"/>
  <c r="AI40"/>
  <c r="AI44"/>
  <c r="AI50"/>
  <c r="AI54"/>
  <c r="AI58"/>
  <c r="AI19"/>
  <c r="AI21"/>
  <c r="AI23"/>
  <c r="AI25"/>
  <c r="AI27"/>
  <c r="AI29"/>
  <c r="AI31"/>
  <c r="AI33"/>
  <c r="AI35"/>
  <c r="AI37"/>
  <c r="AI39"/>
  <c r="AI41"/>
  <c r="AI43"/>
  <c r="AI45"/>
  <c r="AI47"/>
  <c r="AI49"/>
  <c r="AI51"/>
  <c r="AI53"/>
  <c r="AI55"/>
  <c r="AI57"/>
  <c r="AI59"/>
  <c r="AI12"/>
  <c r="B49" s="1"/>
  <c r="AI14"/>
  <c r="B25" s="1"/>
  <c r="AI16"/>
  <c r="B27" s="1"/>
  <c r="AI18"/>
  <c r="AI20"/>
  <c r="B40" s="1"/>
  <c r="AI22"/>
  <c r="B50" s="1"/>
  <c r="AI48"/>
  <c r="AI61"/>
  <c r="B42" l="1"/>
  <c r="B48"/>
  <c r="B46"/>
  <c r="B43"/>
  <c r="B23"/>
  <c r="B41"/>
  <c r="B35"/>
  <c r="B32"/>
  <c r="B28"/>
  <c r="B38"/>
  <c r="B47"/>
  <c r="B36"/>
  <c r="B45"/>
  <c r="B34"/>
  <c r="B44"/>
  <c r="B33"/>
  <c r="B31"/>
  <c r="B39"/>
  <c r="B30"/>
  <c r="B29"/>
  <c r="J21"/>
</calcChain>
</file>

<file path=xl/sharedStrings.xml><?xml version="1.0" encoding="utf-8"?>
<sst xmlns="http://schemas.openxmlformats.org/spreadsheetml/2006/main" count="906" uniqueCount="292">
  <si>
    <t>チーム名</t>
    <rPh sb="3" eb="4">
      <t>メイ</t>
    </rPh>
    <phoneticPr fontId="1"/>
  </si>
  <si>
    <t>全柔連チームID</t>
    <rPh sb="0" eb="3">
      <t>ゼンジュウレン</t>
    </rPh>
    <phoneticPr fontId="1"/>
  </si>
  <si>
    <t>監督名</t>
    <rPh sb="0" eb="2">
      <t>カントク</t>
    </rPh>
    <rPh sb="2" eb="3">
      <t>メイ</t>
    </rPh>
    <phoneticPr fontId="1"/>
  </si>
  <si>
    <t>監督ID</t>
    <rPh sb="0" eb="2">
      <t>カントク</t>
    </rPh>
    <phoneticPr fontId="1"/>
  </si>
  <si>
    <t>№</t>
    <phoneticPr fontId="1"/>
  </si>
  <si>
    <t>学年</t>
    <rPh sb="0" eb="2">
      <t>ガクネン</t>
    </rPh>
    <phoneticPr fontId="1"/>
  </si>
  <si>
    <t>段位</t>
    <rPh sb="0" eb="2">
      <t>ダンイ</t>
    </rPh>
    <phoneticPr fontId="1"/>
  </si>
  <si>
    <t>体重</t>
    <rPh sb="0" eb="2">
      <t>タイジュウ</t>
    </rPh>
    <phoneticPr fontId="1"/>
  </si>
  <si>
    <t>全柔連メンバーID</t>
    <rPh sb="0" eb="3">
      <t>ゼンジュウレン</t>
    </rPh>
    <phoneticPr fontId="1"/>
  </si>
  <si>
    <t>●団体試合</t>
    <rPh sb="1" eb="3">
      <t>ダンタイ</t>
    </rPh>
    <rPh sb="3" eb="5">
      <t>ジアイ</t>
    </rPh>
    <phoneticPr fontId="1"/>
  </si>
  <si>
    <t>●個人試合</t>
    <rPh sb="1" eb="3">
      <t>コジン</t>
    </rPh>
    <rPh sb="3" eb="5">
      <t>ジアイ</t>
    </rPh>
    <phoneticPr fontId="1"/>
  </si>
  <si>
    <t>区分</t>
    <rPh sb="0" eb="2">
      <t>クブン</t>
    </rPh>
    <phoneticPr fontId="1"/>
  </si>
  <si>
    <t>上記の者の出場を承認する。</t>
    <rPh sb="0" eb="2">
      <t>ジョウキ</t>
    </rPh>
    <rPh sb="3" eb="4">
      <t>モノ</t>
    </rPh>
    <rPh sb="5" eb="7">
      <t>シュツジョウ</t>
    </rPh>
    <rPh sb="8" eb="10">
      <t>ショウニン</t>
    </rPh>
    <phoneticPr fontId="1"/>
  </si>
  <si>
    <t>印</t>
    <rPh sb="0" eb="1">
      <t>イン</t>
    </rPh>
    <phoneticPr fontId="1"/>
  </si>
  <si>
    <t>団体試合オーダー用紙</t>
    <rPh sb="0" eb="2">
      <t>ダンタイ</t>
    </rPh>
    <rPh sb="2" eb="4">
      <t>ジアイ</t>
    </rPh>
    <rPh sb="8" eb="10">
      <t>ヨウシ</t>
    </rPh>
    <phoneticPr fontId="1"/>
  </si>
  <si>
    <t>第</t>
    <rPh sb="0" eb="1">
      <t>ダイ</t>
    </rPh>
    <phoneticPr fontId="1"/>
  </si>
  <si>
    <t>回戦</t>
    <rPh sb="0" eb="2">
      <t>カイセン</t>
    </rPh>
    <phoneticPr fontId="1"/>
  </si>
  <si>
    <t>試合場</t>
    <rPh sb="0" eb="3">
      <t>シアイジョウ</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</si>
  <si>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</si>
  <si>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</si>
  <si>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</si>
  <si>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</si>
  <si>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</si>
  <si>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学校名</t>
    <rPh sb="0" eb="3">
      <t>ガッコウメイ</t>
    </rPh>
    <phoneticPr fontId="1"/>
  </si>
  <si>
    <t>対戦校</t>
    <rPh sb="0" eb="2">
      <t>タイセン</t>
    </rPh>
    <rPh sb="2" eb="3">
      <t>コウ</t>
    </rPh>
    <phoneticPr fontId="1"/>
  </si>
  <si>
    <t>男子　・　女子　　【どちらか○で囲む】</t>
    <rPh sb="0" eb="2">
      <t>ダンシ</t>
    </rPh>
    <rPh sb="5" eb="7">
      <t>ジョシ</t>
    </rPh>
    <rPh sb="16" eb="17">
      <t>カコ</t>
    </rPh>
    <phoneticPr fontId="1"/>
  </si>
  <si>
    <t>選手名</t>
    <rPh sb="0" eb="3">
      <t>センシュメイ</t>
    </rPh>
    <phoneticPr fontId="1"/>
  </si>
  <si>
    <t>参加料</t>
    <rPh sb="0" eb="3">
      <t>サンカリョウ</t>
    </rPh>
    <phoneticPr fontId="1"/>
  </si>
  <si>
    <t>名</t>
    <rPh sb="0" eb="1">
      <t>メイ</t>
    </rPh>
    <phoneticPr fontId="1"/>
  </si>
  <si>
    <t>円</t>
    <rPh sb="0" eb="1">
      <t>エン</t>
    </rPh>
    <phoneticPr fontId="1"/>
  </si>
  <si>
    <t>全柔連チームＩＤ</t>
    <rPh sb="0" eb="3">
      <t>ゼンジュウレン</t>
    </rPh>
    <phoneticPr fontId="1"/>
  </si>
  <si>
    <t>№</t>
    <phoneticPr fontId="1"/>
  </si>
  <si>
    <t>全柔連メンバーＩＤ</t>
    <rPh sb="0" eb="3">
      <t>ゼンジュウレン</t>
    </rPh>
    <phoneticPr fontId="1"/>
  </si>
  <si>
    <t>名簿の№</t>
    <rPh sb="0" eb="2">
      <t>メイボ</t>
    </rPh>
    <phoneticPr fontId="1"/>
  </si>
  <si>
    <t>№</t>
    <phoneticPr fontId="1"/>
  </si>
  <si>
    <t>校長名</t>
    <rPh sb="0" eb="3">
      <t>コウチョウメイ</t>
    </rPh>
    <phoneticPr fontId="1"/>
  </si>
  <si>
    <t>責任者ＩＤ</t>
    <rPh sb="0" eb="3">
      <t>セキニンシャ</t>
    </rPh>
    <phoneticPr fontId="1"/>
  </si>
  <si>
    <t>70kg級</t>
    <rPh sb="4" eb="5">
      <t>キュウ</t>
    </rPh>
    <phoneticPr fontId="1"/>
  </si>
  <si>
    <t>63kg級</t>
    <rPh sb="4" eb="5">
      <t>キュウ</t>
    </rPh>
    <phoneticPr fontId="1"/>
  </si>
  <si>
    <t>52kg級</t>
    <rPh sb="4" eb="5">
      <t>キュウ</t>
    </rPh>
    <phoneticPr fontId="1"/>
  </si>
  <si>
    <t>48kg級</t>
    <rPh sb="4" eb="5">
      <t>キュウ</t>
    </rPh>
    <phoneticPr fontId="1"/>
  </si>
  <si>
    <t>100kg超級</t>
    <rPh sb="5" eb="7">
      <t>チョウキュウ</t>
    </rPh>
    <phoneticPr fontId="1"/>
  </si>
  <si>
    <t>100kg級</t>
    <rPh sb="5" eb="6">
      <t>キュウ</t>
    </rPh>
    <phoneticPr fontId="1"/>
  </si>
  <si>
    <t>90kg級</t>
    <rPh sb="4" eb="5">
      <t>キュウ</t>
    </rPh>
    <phoneticPr fontId="1"/>
  </si>
  <si>
    <t>81kg級</t>
    <rPh sb="4" eb="5">
      <t>キュウ</t>
    </rPh>
    <phoneticPr fontId="1"/>
  </si>
  <si>
    <t>73kg級</t>
    <rPh sb="4" eb="5">
      <t>キュウ</t>
    </rPh>
    <phoneticPr fontId="1"/>
  </si>
  <si>
    <t>66kg級</t>
    <rPh sb="4" eb="5">
      <t>キュウ</t>
    </rPh>
    <phoneticPr fontId="1"/>
  </si>
  <si>
    <t>60kg級</t>
    <rPh sb="4" eb="5">
      <t>キュウ</t>
    </rPh>
    <phoneticPr fontId="1"/>
  </si>
  <si>
    <t>超</t>
    <rPh sb="0" eb="1">
      <t>チョウ</t>
    </rPh>
    <phoneticPr fontId="1"/>
  </si>
  <si>
    <t>78kg超級</t>
    <rPh sb="4" eb="6">
      <t>チョウキュウ</t>
    </rPh>
    <phoneticPr fontId="1"/>
  </si>
  <si>
    <t>78kg級</t>
    <rPh sb="4" eb="5">
      <t>キュウ</t>
    </rPh>
    <phoneticPr fontId="1"/>
  </si>
  <si>
    <t>57kg級</t>
    <rPh sb="4" eb="5">
      <t>キュウ</t>
    </rPh>
    <phoneticPr fontId="1"/>
  </si>
  <si>
    <t>＋</t>
    <phoneticPr fontId="1"/>
  </si>
  <si>
    <t>大会参加料</t>
    <rPh sb="0" eb="2">
      <t>タイカイ</t>
    </rPh>
    <rPh sb="2" eb="5">
      <t>サンカリョウ</t>
    </rPh>
    <phoneticPr fontId="1"/>
  </si>
  <si>
    <t>名</t>
    <rPh sb="0" eb="1">
      <t>メイ</t>
    </rPh>
    <phoneticPr fontId="1"/>
  </si>
  <si>
    <t>※個人戦のみ出場の選手</t>
    <rPh sb="1" eb="4">
      <t>コジンセン</t>
    </rPh>
    <rPh sb="6" eb="8">
      <t>シュツジョウ</t>
    </rPh>
    <rPh sb="9" eb="11">
      <t>センシュ</t>
    </rPh>
    <phoneticPr fontId="1"/>
  </si>
  <si>
    <t>名簿</t>
    <rPh sb="0" eb="2">
      <t>メイボ</t>
    </rPh>
    <phoneticPr fontId="1"/>
  </si>
  <si>
    <t>　　※マネージャーのみで登録の生徒は名前だけでＯＫ。</t>
    <rPh sb="12" eb="14">
      <t>トウロク</t>
    </rPh>
    <rPh sb="15" eb="17">
      <t>セイト</t>
    </rPh>
    <rPh sb="18" eb="20">
      <t>ナマエ</t>
    </rPh>
    <phoneticPr fontId="1"/>
  </si>
  <si>
    <t>山形県高等学校新人柔道大会　参加申込書【男子】</t>
    <rPh sb="0" eb="3">
      <t>ヤマガタケン</t>
    </rPh>
    <rPh sb="3" eb="5">
      <t>コウトウ</t>
    </rPh>
    <rPh sb="5" eb="7">
      <t>ガッコウ</t>
    </rPh>
    <rPh sb="7" eb="9">
      <t>シンジン</t>
    </rPh>
    <rPh sb="9" eb="11">
      <t>ジュウドウ</t>
    </rPh>
    <rPh sb="11" eb="13">
      <t>タイカイ</t>
    </rPh>
    <rPh sb="14" eb="16">
      <t>サンカ</t>
    </rPh>
    <rPh sb="16" eb="19">
      <t>モウシコミショ</t>
    </rPh>
    <rPh sb="20" eb="22">
      <t>ダンシ</t>
    </rPh>
    <phoneticPr fontId="1"/>
  </si>
  <si>
    <t>学校番号</t>
    <rPh sb="0" eb="2">
      <t>ガッコウ</t>
    </rPh>
    <rPh sb="2" eb="4">
      <t>バンゴウ</t>
    </rPh>
    <phoneticPr fontId="1"/>
  </si>
  <si>
    <t>出場認知書</t>
    <rPh sb="0" eb="2">
      <t>シュツジョウ</t>
    </rPh>
    <rPh sb="2" eb="4">
      <t>ニンチ</t>
    </rPh>
    <rPh sb="4" eb="5">
      <t>ショ</t>
    </rPh>
    <phoneticPr fontId="1"/>
  </si>
  <si>
    <t>引率教員名</t>
    <rPh sb="0" eb="2">
      <t>インソツ</t>
    </rPh>
    <rPh sb="2" eb="4">
      <t>キョウイン</t>
    </rPh>
    <rPh sb="4" eb="5">
      <t>メイ</t>
    </rPh>
    <phoneticPr fontId="1"/>
  </si>
  <si>
    <t>●学校データ</t>
    <rPh sb="1" eb="3">
      <t>ガッコウ</t>
    </rPh>
    <phoneticPr fontId="1"/>
  </si>
  <si>
    <t>●部員名簿　</t>
    <rPh sb="1" eb="3">
      <t>ブイン</t>
    </rPh>
    <rPh sb="3" eb="5">
      <t>メイボ</t>
    </rPh>
    <phoneticPr fontId="1"/>
  </si>
  <si>
    <t>※色のついたセルのみ入力して下さい</t>
    <rPh sb="1" eb="2">
      <t>イロ</t>
    </rPh>
    <rPh sb="10" eb="12">
      <t>ニュウリョク</t>
    </rPh>
    <rPh sb="14" eb="15">
      <t>クダ</t>
    </rPh>
    <phoneticPr fontId="1"/>
  </si>
  <si>
    <t>　　※男女合計で50名を超える場合は、男女でそれぞれで使用して下さい。</t>
    <rPh sb="19" eb="21">
      <t>ダンジョ</t>
    </rPh>
    <phoneticPr fontId="1"/>
  </si>
  <si>
    <t>姓</t>
    <rPh sb="0" eb="1">
      <t>セイ</t>
    </rPh>
    <phoneticPr fontId="1"/>
  </si>
  <si>
    <t>名</t>
    <rPh sb="0" eb="1">
      <t>メイ</t>
    </rPh>
    <phoneticPr fontId="1"/>
  </si>
  <si>
    <t>個人</t>
    <rPh sb="0" eb="2">
      <t>コジン</t>
    </rPh>
    <phoneticPr fontId="1"/>
  </si>
  <si>
    <t>※○印は個人試合のみ参加の選手</t>
    <rPh sb="2" eb="3">
      <t>シルシ</t>
    </rPh>
    <rPh sb="4" eb="6">
      <t>コジン</t>
    </rPh>
    <rPh sb="6" eb="8">
      <t>ジアイ</t>
    </rPh>
    <rPh sb="10" eb="12">
      <t>サンカ</t>
    </rPh>
    <rPh sb="13" eb="15">
      <t>センシュ</t>
    </rPh>
    <phoneticPr fontId="1"/>
  </si>
  <si>
    <t>高等学校</t>
    <rPh sb="0" eb="2">
      <t>コウトウ</t>
    </rPh>
    <rPh sb="2" eb="4">
      <t>ガッコウ</t>
    </rPh>
    <phoneticPr fontId="1"/>
  </si>
  <si>
    <t>高等専門学校</t>
    <rPh sb="0" eb="2">
      <t>コウトウ</t>
    </rPh>
    <rPh sb="2" eb="4">
      <t>センモン</t>
    </rPh>
    <rPh sb="4" eb="6">
      <t>ガッコウ</t>
    </rPh>
    <phoneticPr fontId="1"/>
  </si>
  <si>
    <t>分校など</t>
    <rPh sb="0" eb="2">
      <t>ブンコウ</t>
    </rPh>
    <phoneticPr fontId="1"/>
  </si>
  <si>
    <t>校名</t>
    <rPh sb="0" eb="2">
      <t>コウメイ</t>
    </rPh>
    <phoneticPr fontId="1"/>
  </si>
  <si>
    <t>種別
（リストから選択）</t>
    <rPh sb="0" eb="2">
      <t>シュベツ</t>
    </rPh>
    <rPh sb="9" eb="11">
      <t>センタク</t>
    </rPh>
    <phoneticPr fontId="1"/>
  </si>
  <si>
    <t>団体戦参加料（@3,000円）</t>
    <rPh sb="0" eb="3">
      <t>ダンタイセン</t>
    </rPh>
    <rPh sb="3" eb="6">
      <t>サンカリョウ</t>
    </rPh>
    <rPh sb="13" eb="14">
      <t>エン</t>
    </rPh>
    <phoneticPr fontId="1"/>
  </si>
  <si>
    <t>個人戦参加料（@400円）</t>
    <rPh sb="0" eb="3">
      <t>コジンセン</t>
    </rPh>
    <rPh sb="3" eb="6">
      <t>サンカリョウ</t>
    </rPh>
    <rPh sb="11" eb="12">
      <t>エン</t>
    </rPh>
    <phoneticPr fontId="1"/>
  </si>
  <si>
    <t>＝</t>
    <phoneticPr fontId="1"/>
  </si>
  <si>
    <t>マネージャー</t>
    <phoneticPr fontId="1"/>
  </si>
  <si>
    <t>山形県高等学校新人柔道大会　参加申込書【女子】</t>
    <rPh sb="0" eb="3">
      <t>ヤマガタケン</t>
    </rPh>
    <rPh sb="3" eb="5">
      <t>コウトウ</t>
    </rPh>
    <rPh sb="5" eb="7">
      <t>ガッコウ</t>
    </rPh>
    <rPh sb="7" eb="9">
      <t>シンジン</t>
    </rPh>
    <rPh sb="9" eb="11">
      <t>ジュウドウ</t>
    </rPh>
    <rPh sb="11" eb="13">
      <t>タイカイ</t>
    </rPh>
    <rPh sb="14" eb="16">
      <t>サンカ</t>
    </rPh>
    <rPh sb="16" eb="19">
      <t>モウシコミショ</t>
    </rPh>
    <rPh sb="20" eb="22">
      <t>ジョシ</t>
    </rPh>
    <phoneticPr fontId="1"/>
  </si>
  <si>
    <t>団体戦参加料（@2,000円）</t>
    <rPh sb="0" eb="3">
      <t>ダンタイセン</t>
    </rPh>
    <rPh sb="3" eb="6">
      <t>サンカリョウ</t>
    </rPh>
    <rPh sb="13" eb="14">
      <t>エン</t>
    </rPh>
    <phoneticPr fontId="1"/>
  </si>
  <si>
    <t>全国高等学校柔道選手権山形県予選会　参加申込書【男子】</t>
    <rPh sb="0" eb="2">
      <t>ゼンコク</t>
    </rPh>
    <rPh sb="2" eb="4">
      <t>コウトウ</t>
    </rPh>
    <rPh sb="4" eb="6">
      <t>ガッコウ</t>
    </rPh>
    <rPh sb="6" eb="8">
      <t>ジュウドウ</t>
    </rPh>
    <rPh sb="8" eb="11">
      <t>センシュケン</t>
    </rPh>
    <rPh sb="11" eb="14">
      <t>ヤマガタケン</t>
    </rPh>
    <rPh sb="14" eb="17">
      <t>ヨセンカイ</t>
    </rPh>
    <rPh sb="18" eb="20">
      <t>サンカ</t>
    </rPh>
    <rPh sb="20" eb="23">
      <t>モウシコミショ</t>
    </rPh>
    <rPh sb="24" eb="26">
      <t>ダンシ</t>
    </rPh>
    <phoneticPr fontId="1"/>
  </si>
  <si>
    <t>団体</t>
    <rPh sb="0" eb="2">
      <t>ダンタイ</t>
    </rPh>
    <phoneticPr fontId="1"/>
  </si>
  <si>
    <t>＋</t>
    <phoneticPr fontId="1"/>
  </si>
  <si>
    <t>団体・個人出場者</t>
    <rPh sb="0" eb="2">
      <t>ダンタイ</t>
    </rPh>
    <rPh sb="3" eb="5">
      <t>コジン</t>
    </rPh>
    <rPh sb="5" eb="7">
      <t>シュツジョウ</t>
    </rPh>
    <rPh sb="7" eb="8">
      <t>シャ</t>
    </rPh>
    <phoneticPr fontId="1"/>
  </si>
  <si>
    <t>団体戦のみ出場</t>
    <rPh sb="0" eb="3">
      <t>ダンタイセン</t>
    </rPh>
    <rPh sb="5" eb="7">
      <t>シュツジョウ</t>
    </rPh>
    <phoneticPr fontId="1"/>
  </si>
  <si>
    <t>個人戦のみ出場</t>
    <rPh sb="0" eb="3">
      <t>コジンセン</t>
    </rPh>
    <rPh sb="5" eb="7">
      <t>シュツジョウ</t>
    </rPh>
    <phoneticPr fontId="1"/>
  </si>
  <si>
    <t>＝</t>
    <phoneticPr fontId="1"/>
  </si>
  <si>
    <t>大会参加人数</t>
    <rPh sb="0" eb="2">
      <t>タイカイ</t>
    </rPh>
    <rPh sb="2" eb="4">
      <t>サンカ</t>
    </rPh>
    <rPh sb="4" eb="6">
      <t>ニンズウ</t>
    </rPh>
    <phoneticPr fontId="1"/>
  </si>
  <si>
    <t>無差別級</t>
    <rPh sb="0" eb="4">
      <t>ムサベツキュウ</t>
    </rPh>
    <phoneticPr fontId="1"/>
  </si>
  <si>
    <t>×</t>
    <phoneticPr fontId="1"/>
  </si>
  <si>
    <t>大会参加料（納入金額）</t>
    <rPh sb="0" eb="2">
      <t>タイカイ</t>
    </rPh>
    <rPh sb="2" eb="5">
      <t>サンカリョウ</t>
    </rPh>
    <rPh sb="6" eb="9">
      <t>ノウニュウキン</t>
    </rPh>
    <rPh sb="9" eb="10">
      <t>ガク</t>
    </rPh>
    <phoneticPr fontId="1"/>
  </si>
  <si>
    <t>全国高等学校柔道選手権山形県予選会　参加申込書【女子】</t>
    <rPh sb="0" eb="2">
      <t>ゼンコク</t>
    </rPh>
    <rPh sb="2" eb="4">
      <t>コウトウ</t>
    </rPh>
    <rPh sb="4" eb="6">
      <t>ガッコウ</t>
    </rPh>
    <rPh sb="6" eb="8">
      <t>ジュウドウ</t>
    </rPh>
    <rPh sb="8" eb="11">
      <t>センシュケン</t>
    </rPh>
    <rPh sb="11" eb="14">
      <t>ヤマガタケン</t>
    </rPh>
    <rPh sb="14" eb="17">
      <t>ヨセンカイ</t>
    </rPh>
    <rPh sb="18" eb="20">
      <t>サンカ</t>
    </rPh>
    <rPh sb="20" eb="23">
      <t>モウシコミショ</t>
    </rPh>
    <rPh sb="24" eb="26">
      <t>ジョシ</t>
    </rPh>
    <phoneticPr fontId="1"/>
  </si>
  <si>
    <t>無</t>
    <rPh sb="0" eb="1">
      <t>ム</t>
    </rPh>
    <phoneticPr fontId="1"/>
  </si>
  <si>
    <t>○印2つ</t>
    <rPh sb="1" eb="2">
      <t>シルシ</t>
    </rPh>
    <phoneticPr fontId="1"/>
  </si>
  <si>
    <t>個人のみ○印(1つ)</t>
    <rPh sb="0" eb="2">
      <t>コジン</t>
    </rPh>
    <rPh sb="5" eb="6">
      <t>シルシ</t>
    </rPh>
    <phoneticPr fontId="1"/>
  </si>
  <si>
    <t>団体名簿の○印</t>
    <rPh sb="0" eb="2">
      <t>ダンタイ</t>
    </rPh>
    <rPh sb="2" eb="4">
      <t>メイボ</t>
    </rPh>
    <rPh sb="6" eb="7">
      <t>シルシ</t>
    </rPh>
    <phoneticPr fontId="1"/>
  </si>
  <si>
    <t>一人あたり</t>
    <rPh sb="0" eb="2">
      <t>ヒトリ</t>
    </rPh>
    <phoneticPr fontId="1"/>
  </si>
  <si>
    <t>県新人柔道大会　宿泊申込書</t>
    <phoneticPr fontId="1"/>
  </si>
  <si>
    <t>学校住所</t>
    <rPh sb="0" eb="2">
      <t>ガッコウ</t>
    </rPh>
    <rPh sb="2" eb="4">
      <t>ジュウショ</t>
    </rPh>
    <phoneticPr fontId="1"/>
  </si>
  <si>
    <t>電話番号</t>
    <rPh sb="0" eb="2">
      <t>デンワ</t>
    </rPh>
    <rPh sb="2" eb="4">
      <t>バンゴウ</t>
    </rPh>
    <phoneticPr fontId="1"/>
  </si>
  <si>
    <t>申込責任者</t>
    <rPh sb="0" eb="2">
      <t>モウシコミ</t>
    </rPh>
    <rPh sb="2" eb="5">
      <t>セキニンシャ</t>
    </rPh>
    <phoneticPr fontId="1"/>
  </si>
  <si>
    <t>責任者連絡先</t>
    <rPh sb="0" eb="3">
      <t>セキニンシャ</t>
    </rPh>
    <rPh sb="3" eb="6">
      <t>レンラクサキ</t>
    </rPh>
    <phoneticPr fontId="1"/>
  </si>
  <si>
    <t>ＪＲ</t>
    <phoneticPr fontId="1"/>
  </si>
  <si>
    <t>高速バス</t>
    <rPh sb="0" eb="2">
      <t>コウソク</t>
    </rPh>
    <phoneticPr fontId="1"/>
  </si>
  <si>
    <t>マイクロバス</t>
    <phoneticPr fontId="1"/>
  </si>
  <si>
    <t>乗用車</t>
    <rPh sb="0" eb="3">
      <t>ジョウヨウシャ</t>
    </rPh>
    <phoneticPr fontId="1"/>
  </si>
  <si>
    <t>乗用車の台数</t>
    <rPh sb="0" eb="3">
      <t>ジョウヨウシャ</t>
    </rPh>
    <rPh sb="4" eb="6">
      <t>ダイスウ</t>
    </rPh>
    <phoneticPr fontId="1"/>
  </si>
  <si>
    <t>台</t>
    <rPh sb="0" eb="1">
      <t>ダイ</t>
    </rPh>
    <phoneticPr fontId="1"/>
  </si>
  <si>
    <t>学校電話番号（市外局番から）
○○○○-△△-☆☆☆☆</t>
    <rPh sb="0" eb="2">
      <t>ガッコウ</t>
    </rPh>
    <rPh sb="2" eb="4">
      <t>デンワ</t>
    </rPh>
    <rPh sb="4" eb="6">
      <t>バンゴウ</t>
    </rPh>
    <rPh sb="7" eb="9">
      <t>シガイ</t>
    </rPh>
    <rPh sb="9" eb="11">
      <t>キョクバン</t>
    </rPh>
    <phoneticPr fontId="1"/>
  </si>
  <si>
    <t>学校住所（市町村から）</t>
    <rPh sb="0" eb="2">
      <t>ガッコウ</t>
    </rPh>
    <rPh sb="2" eb="4">
      <t>ジュウショ</t>
    </rPh>
    <rPh sb="5" eb="8">
      <t>シチョウソン</t>
    </rPh>
    <phoneticPr fontId="1"/>
  </si>
  <si>
    <t>マネ</t>
    <phoneticPr fontId="1"/>
  </si>
  <si>
    <t>利用交通機関
（○印）</t>
    <rPh sb="0" eb="2">
      <t>リヨウ</t>
    </rPh>
    <rPh sb="2" eb="4">
      <t>コウツウ</t>
    </rPh>
    <rPh sb="4" eb="6">
      <t>キカン</t>
    </rPh>
    <rPh sb="9" eb="10">
      <t>シルシ</t>
    </rPh>
    <phoneticPr fontId="1"/>
  </si>
  <si>
    <t>○</t>
    <phoneticPr fontId="1"/>
  </si>
  <si>
    <t>宿舎到着予定時刻</t>
    <rPh sb="0" eb="2">
      <t>シュクシャ</t>
    </rPh>
    <rPh sb="2" eb="4">
      <t>トウチャク</t>
    </rPh>
    <rPh sb="4" eb="6">
      <t>ヨテイ</t>
    </rPh>
    <rPh sb="6" eb="8">
      <t>ジコク</t>
    </rPh>
    <phoneticPr fontId="1"/>
  </si>
  <si>
    <t>月</t>
    <rPh sb="0" eb="1">
      <t>ツキ</t>
    </rPh>
    <phoneticPr fontId="1"/>
  </si>
  <si>
    <t>日</t>
    <rPh sb="0" eb="1">
      <t>ヒ</t>
    </rPh>
    <phoneticPr fontId="1"/>
  </si>
  <si>
    <t>土</t>
    <rPh sb="0" eb="1">
      <t>ツチ</t>
    </rPh>
    <phoneticPr fontId="1"/>
  </si>
  <si>
    <t>（</t>
    <phoneticPr fontId="1"/>
  </si>
  <si>
    <t>）</t>
    <phoneticPr fontId="1"/>
  </si>
  <si>
    <t>午後</t>
    <rPh sb="0" eb="2">
      <t>ゴゴ</t>
    </rPh>
    <phoneticPr fontId="1"/>
  </si>
  <si>
    <t>時</t>
    <rPh sb="0" eb="1">
      <t>ジ</t>
    </rPh>
    <phoneticPr fontId="1"/>
  </si>
  <si>
    <t>分</t>
    <rPh sb="0" eb="1">
      <t>フン</t>
    </rPh>
    <phoneticPr fontId="1"/>
  </si>
  <si>
    <t>頃</t>
    <rPh sb="0" eb="1">
      <t>コロ</t>
    </rPh>
    <phoneticPr fontId="1"/>
  </si>
  <si>
    <t>宿泊日</t>
    <rPh sb="0" eb="3">
      <t>シュクハクビ</t>
    </rPh>
    <phoneticPr fontId="1"/>
  </si>
  <si>
    <t>１１月４日（土）</t>
    <rPh sb="2" eb="3">
      <t>ガツ</t>
    </rPh>
    <rPh sb="4" eb="5">
      <t>ヒ</t>
    </rPh>
    <rPh sb="6" eb="7">
      <t>ツチ</t>
    </rPh>
    <phoneticPr fontId="1"/>
  </si>
  <si>
    <t>１１月５日（日）</t>
    <rPh sb="2" eb="3">
      <t>ガツ</t>
    </rPh>
    <rPh sb="4" eb="5">
      <t>ヒ</t>
    </rPh>
    <rPh sb="6" eb="7">
      <t>ヒ</t>
    </rPh>
    <phoneticPr fontId="1"/>
  </si>
  <si>
    <t>備考</t>
    <rPh sb="0" eb="2">
      <t>ビコウ</t>
    </rPh>
    <phoneticPr fontId="1"/>
  </si>
  <si>
    <t>夕食</t>
    <rPh sb="0" eb="2">
      <t>ユウショク</t>
    </rPh>
    <phoneticPr fontId="1"/>
  </si>
  <si>
    <t>泊</t>
    <rPh sb="0" eb="1">
      <t>ハク</t>
    </rPh>
    <phoneticPr fontId="1"/>
  </si>
  <si>
    <t>朝食</t>
    <rPh sb="0" eb="2">
      <t>チョウショク</t>
    </rPh>
    <phoneticPr fontId="1"/>
  </si>
  <si>
    <t>昼(弁当)</t>
    <rPh sb="0" eb="1">
      <t>ヒル</t>
    </rPh>
    <rPh sb="2" eb="4">
      <t>ベントウ</t>
    </rPh>
    <phoneticPr fontId="1"/>
  </si>
  <si>
    <t>監督
引率者</t>
    <rPh sb="0" eb="2">
      <t>カントク</t>
    </rPh>
    <rPh sb="3" eb="6">
      <t>インソツシャ</t>
    </rPh>
    <phoneticPr fontId="1"/>
  </si>
  <si>
    <t>男</t>
    <rPh sb="0" eb="1">
      <t>オトコ</t>
    </rPh>
    <phoneticPr fontId="1"/>
  </si>
  <si>
    <t>女</t>
    <rPh sb="0" eb="1">
      <t>オンナ</t>
    </rPh>
    <phoneticPr fontId="1"/>
  </si>
  <si>
    <t>選手</t>
    <rPh sb="0" eb="2">
      <t>センシュ</t>
    </rPh>
    <phoneticPr fontId="1"/>
  </si>
  <si>
    <t>合計</t>
    <rPh sb="0" eb="2">
      <t>ゴウケイ</t>
    </rPh>
    <phoneticPr fontId="1"/>
  </si>
  <si>
    <t>宿泊予約の一部取り消し</t>
    <phoneticPr fontId="1"/>
  </si>
  <si>
    <t>・宿泊予約前日までの取り消しは、取消料なし。</t>
    <phoneticPr fontId="1"/>
  </si>
  <si>
    <t>宿泊上の留意事項</t>
    <phoneticPr fontId="1"/>
  </si>
  <si>
    <t>・宿泊先では、引率教員のもと、安全に留意し、高校生らしい規律ある態度で行動すること。</t>
    <phoneticPr fontId="1"/>
  </si>
  <si>
    <t>宿泊申込</t>
    <phoneticPr fontId="1"/>
  </si>
  <si>
    <t>高校生選手の県内大会宿泊料金：（1泊2食5,700＋暖房料金300）×1.08＝6,480円</t>
    <phoneticPr fontId="1"/>
  </si>
  <si>
    <t>高校生の監督は　　　　　　　：（1泊2食6,300＋暖房料金300）×1.08＝7,128円</t>
    <phoneticPr fontId="1"/>
  </si>
  <si>
    <t>・昼食については、弁当を648円（消費税込み）で斡旋する。</t>
    <phoneticPr fontId="1"/>
  </si>
  <si>
    <t>・欠食について　朝食：宿泊料金の5％、夕食：宿泊料金の10％</t>
    <phoneticPr fontId="1"/>
  </si>
  <si>
    <t>・宿泊予約当日の正午まで取り消しを申し出た場合は、1名につき当該宿泊料金の半額を徴収する。</t>
    <phoneticPr fontId="1"/>
  </si>
  <si>
    <t>・宿泊予定日の午後までに取り消しを申し出た場合は、1名につき宿泊料金全額を徴収する。</t>
    <phoneticPr fontId="1"/>
  </si>
  <si>
    <t>・本申込用紙に記入のうえ、参加申込と同時に、9月22日(金)必着にて下記宛て、申し込むこと。　</t>
    <rPh sb="28" eb="29">
      <t>キン</t>
    </rPh>
    <phoneticPr fontId="1"/>
  </si>
  <si>
    <t>〒996－0061　新庄市大字飛田字備前川61　新庄北高等学校　　松山　尭広</t>
    <phoneticPr fontId="1"/>
  </si>
  <si>
    <t>★</t>
    <phoneticPr fontId="1"/>
  </si>
  <si>
    <t>★印の所のみ入力下さい。</t>
    <rPh sb="1" eb="2">
      <t>シルシ</t>
    </rPh>
    <rPh sb="3" eb="4">
      <t>トコロ</t>
    </rPh>
    <rPh sb="6" eb="8">
      <t>ニュウリョク</t>
    </rPh>
    <rPh sb="8" eb="9">
      <t>クダ</t>
    </rPh>
    <phoneticPr fontId="1"/>
  </si>
  <si>
    <t>←</t>
    <phoneticPr fontId="1"/>
  </si>
  <si>
    <t>★</t>
    <phoneticPr fontId="1"/>
  </si>
  <si>
    <t>・○印はリストから入力
・乗用車の台数は実数を入力</t>
    <rPh sb="2" eb="3">
      <t>シルシ</t>
    </rPh>
    <rPh sb="13" eb="16">
      <t>ジョウヨウシャ</t>
    </rPh>
    <rPh sb="17" eb="19">
      <t>ダイスウ</t>
    </rPh>
    <rPh sb="20" eb="22">
      <t>ジッスウ</t>
    </rPh>
    <rPh sb="23" eb="25">
      <t>ニュウリョク</t>
    </rPh>
    <phoneticPr fontId="1"/>
  </si>
  <si>
    <t>・夕食、宿泊数などは実数を入力</t>
    <rPh sb="1" eb="3">
      <t>ユウショク</t>
    </rPh>
    <rPh sb="4" eb="7">
      <t>シュクハクスウ</t>
    </rPh>
    <rPh sb="10" eb="12">
      <t>ジッスウ</t>
    </rPh>
    <rPh sb="13" eb="15">
      <t>ニュウリョク</t>
    </rPh>
    <phoneticPr fontId="1"/>
  </si>
  <si>
    <t xml:space="preserve">・備考欄には必要事項を直接入力
</t>
    <rPh sb="1" eb="4">
      <t>ビコウラン</t>
    </rPh>
    <rPh sb="6" eb="8">
      <t>ヒツヨウ</t>
    </rPh>
    <rPh sb="8" eb="10">
      <t>ジコウ</t>
    </rPh>
    <rPh sb="11" eb="13">
      <t>チョクセツ</t>
    </rPh>
    <rPh sb="13" eb="15">
      <t>ニュウリョク</t>
    </rPh>
    <phoneticPr fontId="1"/>
  </si>
  <si>
    <t xml:space="preserve"> 　　　　　　　　　　　　　　　　　　　　　　　　　　　Tel.0233-22-6023　Fax.0233-22-4961</t>
    <phoneticPr fontId="1"/>
  </si>
  <si>
    <t>チーム名</t>
    <rPh sb="3" eb="4">
      <t>メイ</t>
    </rPh>
    <phoneticPr fontId="34"/>
  </si>
  <si>
    <t>申し込んだ選手</t>
    <rPh sb="0" eb="1">
      <t>モウ</t>
    </rPh>
    <rPh sb="2" eb="3">
      <t>コ</t>
    </rPh>
    <rPh sb="5" eb="7">
      <t>センシュ</t>
    </rPh>
    <phoneticPr fontId="34"/>
  </si>
  <si>
    <t>変更する選手</t>
    <rPh sb="0" eb="2">
      <t>ヘンコウ</t>
    </rPh>
    <rPh sb="4" eb="6">
      <t>センシュ</t>
    </rPh>
    <phoneticPr fontId="34"/>
  </si>
  <si>
    <t>種目</t>
    <rPh sb="0" eb="2">
      <t>シュモク</t>
    </rPh>
    <phoneticPr fontId="1"/>
  </si>
  <si>
    <t>↓</t>
    <phoneticPr fontId="1"/>
  </si>
  <si>
    <t>団体戦選手変更届出用紙</t>
    <rPh sb="0" eb="3">
      <t>ダンタイセン</t>
    </rPh>
    <rPh sb="3" eb="5">
      <t>センシュ</t>
    </rPh>
    <rPh sb="5" eb="7">
      <t>ヘンコウ</t>
    </rPh>
    <rPh sb="7" eb="9">
      <t>トドケデ</t>
    </rPh>
    <rPh sb="9" eb="11">
      <t>ヨウシ</t>
    </rPh>
    <phoneticPr fontId="34"/>
  </si>
  <si>
    <t>変更後
選手</t>
    <rPh sb="0" eb="2">
      <t>ヘンコウ</t>
    </rPh>
    <rPh sb="2" eb="3">
      <t>ゴ</t>
    </rPh>
    <rPh sb="4" eb="6">
      <t>センシュ</t>
    </rPh>
    <phoneticPr fontId="1"/>
  </si>
  <si>
    <t>変更前
選手</t>
    <rPh sb="0" eb="3">
      <t>ヘンコウマエ</t>
    </rPh>
    <rPh sb="4" eb="6">
      <t>センシュ</t>
    </rPh>
    <phoneticPr fontId="1"/>
  </si>
  <si>
    <t>試合名</t>
    <rPh sb="0" eb="2">
      <t>シアイ</t>
    </rPh>
    <rPh sb="2" eb="3">
      <t>メイ</t>
    </rPh>
    <phoneticPr fontId="1"/>
  </si>
  <si>
    <t>新人戦→1
選手権→2</t>
    <rPh sb="0" eb="3">
      <t>シンジンセン</t>
    </rPh>
    <rPh sb="6" eb="9">
      <t>センシュケン</t>
    </rPh>
    <phoneticPr fontId="1"/>
  </si>
  <si>
    <t>男子→1
女子→2</t>
    <rPh sb="0" eb="2">
      <t>ダンシ</t>
    </rPh>
    <rPh sb="5" eb="7">
      <t>ジョシ</t>
    </rPh>
    <phoneticPr fontId="1"/>
  </si>
  <si>
    <t>申込名簿
※1</t>
    <rPh sb="0" eb="2">
      <t>モウシコミ</t>
    </rPh>
    <rPh sb="2" eb="4">
      <t>メイボ</t>
    </rPh>
    <phoneticPr fontId="1"/>
  </si>
  <si>
    <t>選手名簿
※2</t>
    <rPh sb="0" eb="2">
      <t>センシュ</t>
    </rPh>
    <rPh sb="2" eb="4">
      <t>メイボ</t>
    </rPh>
    <phoneticPr fontId="1"/>
  </si>
  <si>
    <t>※1の№</t>
    <phoneticPr fontId="1"/>
  </si>
  <si>
    <t>※2の№</t>
    <phoneticPr fontId="1"/>
  </si>
  <si>
    <t xml:space="preserve">         上記のものについて出場を認知する。</t>
    <rPh sb="9" eb="11">
      <t>ジョウキ</t>
    </rPh>
    <rPh sb="18" eb="20">
      <t>シュツジョウ</t>
    </rPh>
    <rPh sb="21" eb="23">
      <t>ニンチ</t>
    </rPh>
    <phoneticPr fontId="34"/>
  </si>
  <si>
    <t>出　　場　　認　　知　　書</t>
    <rPh sb="0" eb="1">
      <t>デ</t>
    </rPh>
    <rPh sb="3" eb="4">
      <t>バ</t>
    </rPh>
    <rPh sb="6" eb="7">
      <t>シノブ</t>
    </rPh>
    <rPh sb="9" eb="10">
      <t>チ</t>
    </rPh>
    <rPh sb="12" eb="13">
      <t>ショ</t>
    </rPh>
    <phoneticPr fontId="34"/>
  </si>
  <si>
    <t>団体名簿</t>
    <rPh sb="0" eb="2">
      <t>ダンタイ</t>
    </rPh>
    <rPh sb="2" eb="4">
      <t>メイボ</t>
    </rPh>
    <phoneticPr fontId="1"/>
  </si>
  <si>
    <t>校長</t>
    <rPh sb="0" eb="2">
      <t>コウチョウ</t>
    </rPh>
    <phoneticPr fontId="1"/>
  </si>
  <si>
    <r>
      <t>　　</t>
    </r>
    <r>
      <rPr>
        <u/>
        <sz val="10"/>
        <color theme="1"/>
        <rFont val="ＭＳ 明朝"/>
        <family val="1"/>
        <charset val="128"/>
      </rPr>
      <t>例　そばアレルギーの生徒１名等</t>
    </r>
    <rPh sb="16" eb="17">
      <t>ナド</t>
    </rPh>
    <phoneticPr fontId="1"/>
  </si>
  <si>
    <t>公立高校は番号のみ
私立高校は「私●●」
【●●は数字】</t>
    <rPh sb="0" eb="2">
      <t>コウリツ</t>
    </rPh>
    <rPh sb="2" eb="4">
      <t>コウコウ</t>
    </rPh>
    <rPh sb="5" eb="7">
      <t>バンゴウ</t>
    </rPh>
    <phoneticPr fontId="1"/>
  </si>
  <si>
    <t>初</t>
    <rPh sb="0" eb="1">
      <t>ショ</t>
    </rPh>
    <phoneticPr fontId="1"/>
  </si>
  <si>
    <t>無</t>
    <rPh sb="0" eb="1">
      <t>ム</t>
    </rPh>
    <phoneticPr fontId="1"/>
  </si>
  <si>
    <t>弐</t>
    <rPh sb="0" eb="1">
      <t>2</t>
    </rPh>
    <phoneticPr fontId="1"/>
  </si>
  <si>
    <t>平成30年度　山形県高体連柔道専門部　諸大会参加申込　データベース</t>
    <rPh sb="0" eb="2">
      <t>ヘイセイ</t>
    </rPh>
    <rPh sb="4" eb="6">
      <t>ネンド</t>
    </rPh>
    <rPh sb="7" eb="10">
      <t>ヤマガタケン</t>
    </rPh>
    <rPh sb="10" eb="13">
      <t>コウタイレン</t>
    </rPh>
    <rPh sb="13" eb="15">
      <t>ジュウドウ</t>
    </rPh>
    <rPh sb="15" eb="18">
      <t>センモンブ</t>
    </rPh>
    <rPh sb="19" eb="20">
      <t>ショ</t>
    </rPh>
    <rPh sb="20" eb="22">
      <t>タイカイ</t>
    </rPh>
    <rPh sb="22" eb="24">
      <t>サンカ</t>
    </rPh>
    <rPh sb="24" eb="26">
      <t>モウシコミ</t>
    </rPh>
    <phoneticPr fontId="1"/>
  </si>
  <si>
    <t>地区総体は1
県総体は2
を入力</t>
    <phoneticPr fontId="1"/>
  </si>
  <si>
    <t>置賜</t>
    <rPh sb="0" eb="2">
      <t>オキタマ</t>
    </rPh>
    <phoneticPr fontId="1"/>
  </si>
  <si>
    <t>田川・飽海</t>
    <rPh sb="0" eb="2">
      <t>タガワ</t>
    </rPh>
    <rPh sb="3" eb="5">
      <t>アクミ</t>
    </rPh>
    <phoneticPr fontId="1"/>
  </si>
  <si>
    <t>最北</t>
    <rPh sb="0" eb="2">
      <t>サイホク</t>
    </rPh>
    <phoneticPr fontId="1"/>
  </si>
  <si>
    <t>村山</t>
    <rPh sb="0" eb="2">
      <t>ムラヤマ</t>
    </rPh>
    <phoneticPr fontId="1"/>
  </si>
  <si>
    <t>地区総体</t>
    <rPh sb="0" eb="2">
      <t>チク</t>
    </rPh>
    <rPh sb="2" eb="4">
      <t>ソウタイ</t>
    </rPh>
    <phoneticPr fontId="1"/>
  </si>
  <si>
    <t>県総体</t>
    <rPh sb="0" eb="1">
      <t>ケン</t>
    </rPh>
    <rPh sb="1" eb="3">
      <t>ソウタイ</t>
    </rPh>
    <phoneticPr fontId="1"/>
  </si>
  <si>
    <t>置賜</t>
    <rPh sb="0" eb="2">
      <t>オキタマ</t>
    </rPh>
    <phoneticPr fontId="1"/>
  </si>
  <si>
    <t>田川・飽海</t>
    <rPh sb="0" eb="2">
      <t>タガワ</t>
    </rPh>
    <rPh sb="3" eb="5">
      <t>アクミ</t>
    </rPh>
    <phoneticPr fontId="1"/>
  </si>
  <si>
    <t>最北</t>
    <rPh sb="0" eb="2">
      <t>サイホク</t>
    </rPh>
    <phoneticPr fontId="1"/>
  </si>
  <si>
    <t>村山</t>
    <rPh sb="0" eb="2">
      <t>ムラヤマ</t>
    </rPh>
    <phoneticPr fontId="1"/>
  </si>
  <si>
    <t>地区予選区分</t>
    <rPh sb="0" eb="2">
      <t>チク</t>
    </rPh>
    <rPh sb="2" eb="4">
      <t>ヨセン</t>
    </rPh>
    <rPh sb="4" eb="6">
      <t>クブン</t>
    </rPh>
    <phoneticPr fontId="1"/>
  </si>
  <si>
    <t>地区予選区分(リストから選択)</t>
    <rPh sb="0" eb="2">
      <t>チク</t>
    </rPh>
    <rPh sb="2" eb="4">
      <t>ヨセン</t>
    </rPh>
    <rPh sb="4" eb="6">
      <t>クブン</t>
    </rPh>
    <rPh sb="12" eb="14">
      <t>センタク</t>
    </rPh>
    <phoneticPr fontId="1"/>
  </si>
  <si>
    <t>●顧問名簿</t>
    <rPh sb="1" eb="3">
      <t>コモン</t>
    </rPh>
    <rPh sb="3" eb="5">
      <t>メイボ</t>
    </rPh>
    <phoneticPr fontId="1"/>
  </si>
  <si>
    <t>三</t>
    <rPh sb="0" eb="1">
      <t>3</t>
    </rPh>
    <phoneticPr fontId="1"/>
  </si>
  <si>
    <t>四</t>
    <rPh sb="0" eb="1">
      <t>4</t>
    </rPh>
    <phoneticPr fontId="1"/>
  </si>
  <si>
    <t>五</t>
    <rPh sb="0" eb="1">
      <t>5</t>
    </rPh>
    <phoneticPr fontId="1"/>
  </si>
  <si>
    <t>六</t>
    <rPh sb="0" eb="1">
      <t>6</t>
    </rPh>
    <phoneticPr fontId="1"/>
  </si>
  <si>
    <t>七</t>
    <rPh sb="0" eb="1">
      <t>7</t>
    </rPh>
    <phoneticPr fontId="1"/>
  </si>
  <si>
    <t>八</t>
    <rPh sb="0" eb="1">
      <t>8</t>
    </rPh>
    <phoneticPr fontId="1"/>
  </si>
  <si>
    <t>九</t>
    <rPh sb="0" eb="1">
      <t>9</t>
    </rPh>
    <phoneticPr fontId="1"/>
  </si>
  <si>
    <t>十</t>
    <rPh sb="0" eb="1">
      <t>10</t>
    </rPh>
    <phoneticPr fontId="1"/>
  </si>
  <si>
    <t>監督</t>
    <rPh sb="0" eb="2">
      <t>カントク</t>
    </rPh>
    <phoneticPr fontId="1"/>
  </si>
  <si>
    <t>顧問名簿の№</t>
    <rPh sb="0" eb="2">
      <t>コモン</t>
    </rPh>
    <rPh sb="2" eb="4">
      <t>メイボ</t>
    </rPh>
    <phoneticPr fontId="1"/>
  </si>
  <si>
    <t>顧問名簿</t>
    <rPh sb="0" eb="2">
      <t>コモン</t>
    </rPh>
    <rPh sb="2" eb="4">
      <t>メイボ</t>
    </rPh>
    <phoneticPr fontId="1"/>
  </si>
  <si>
    <t>引率
教員</t>
    <rPh sb="0" eb="2">
      <t>インソツ</t>
    </rPh>
    <rPh sb="3" eb="5">
      <t>キョウイン</t>
    </rPh>
    <phoneticPr fontId="1"/>
  </si>
  <si>
    <t>各校柔道部顧問</t>
    <rPh sb="0" eb="2">
      <t>カクコウ</t>
    </rPh>
    <rPh sb="2" eb="5">
      <t>ジュウドウブ</t>
    </rPh>
    <rPh sb="5" eb="7">
      <t>コモン</t>
    </rPh>
    <phoneticPr fontId="1"/>
  </si>
  <si>
    <t>各高等学校長</t>
    <rPh sb="0" eb="1">
      <t>カク</t>
    </rPh>
    <rPh sb="1" eb="3">
      <t>コウトウ</t>
    </rPh>
    <rPh sb="3" eb="5">
      <t>ガッコウ</t>
    </rPh>
    <rPh sb="5" eb="6">
      <t>チョウ</t>
    </rPh>
    <phoneticPr fontId="1"/>
  </si>
  <si>
    <t>殿</t>
    <rPh sb="0" eb="1">
      <t>トノ</t>
    </rPh>
    <phoneticPr fontId="1"/>
  </si>
  <si>
    <t>山形県柔道連盟会長</t>
    <rPh sb="0" eb="3">
      <t>ヤマガタケン</t>
    </rPh>
    <rPh sb="3" eb="5">
      <t>ジュウドウ</t>
    </rPh>
    <rPh sb="5" eb="7">
      <t>レンメイ</t>
    </rPh>
    <rPh sb="7" eb="9">
      <t>カイチョウ</t>
    </rPh>
    <phoneticPr fontId="1"/>
  </si>
  <si>
    <t>山形県高体連柔道専門部長</t>
    <rPh sb="0" eb="3">
      <t>ヤマガタケン</t>
    </rPh>
    <rPh sb="3" eb="6">
      <t>コウタイレン</t>
    </rPh>
    <rPh sb="6" eb="8">
      <t>ジュウドウ</t>
    </rPh>
    <rPh sb="8" eb="11">
      <t>センモンブ</t>
    </rPh>
    <rPh sb="11" eb="12">
      <t>チョウ</t>
    </rPh>
    <phoneticPr fontId="1"/>
  </si>
  <si>
    <t>二戸　昭夫</t>
    <rPh sb="0" eb="1">
      <t>ニ</t>
    </rPh>
    <rPh sb="1" eb="2">
      <t>ト</t>
    </rPh>
    <rPh sb="3" eb="5">
      <t>アキオ</t>
    </rPh>
    <phoneticPr fontId="1"/>
  </si>
  <si>
    <t>阿部　吉宏</t>
    <rPh sb="0" eb="2">
      <t>アベ</t>
    </rPh>
    <rPh sb="3" eb="5">
      <t>ヨシヒロ</t>
    </rPh>
    <phoneticPr fontId="1"/>
  </si>
  <si>
    <t>山形県柔道連盟登録料の納入について</t>
    <rPh sb="0" eb="3">
      <t>ヤマガタケン</t>
    </rPh>
    <rPh sb="3" eb="5">
      <t>ジュウドウ</t>
    </rPh>
    <rPh sb="5" eb="7">
      <t>レンメイ</t>
    </rPh>
    <rPh sb="7" eb="10">
      <t>トウロクリョウ</t>
    </rPh>
    <rPh sb="11" eb="13">
      <t>ノウニュウ</t>
    </rPh>
    <phoneticPr fontId="1"/>
  </si>
  <si>
    <t>記</t>
    <rPh sb="0" eb="1">
      <t>キ</t>
    </rPh>
    <phoneticPr fontId="1"/>
  </si>
  <si>
    <t>納入金額</t>
    <rPh sb="0" eb="3">
      <t>ノウニュウキン</t>
    </rPh>
    <rPh sb="3" eb="4">
      <t>ガク</t>
    </rPh>
    <phoneticPr fontId="1"/>
  </si>
  <si>
    <t>３０，０００円</t>
    <rPh sb="6" eb="7">
      <t>エン</t>
    </rPh>
    <phoneticPr fontId="1"/>
  </si>
  <si>
    <t>２０，０００円</t>
    <rPh sb="6" eb="7">
      <t>エン</t>
    </rPh>
    <phoneticPr fontId="1"/>
  </si>
  <si>
    <t>納入期限</t>
    <rPh sb="0" eb="2">
      <t>ノウニュウ</t>
    </rPh>
    <rPh sb="2" eb="4">
      <t>キゲン</t>
    </rPh>
    <phoneticPr fontId="1"/>
  </si>
  <si>
    <t>※未納入では大会出場ができません。納入期限を守って下さい。</t>
    <rPh sb="1" eb="4">
      <t>ミノウニュウ</t>
    </rPh>
    <rPh sb="6" eb="8">
      <t>タイカイ</t>
    </rPh>
    <rPh sb="8" eb="10">
      <t>シュツジョウ</t>
    </rPh>
    <rPh sb="17" eb="19">
      <t>ノウニュウ</t>
    </rPh>
    <rPh sb="19" eb="21">
      <t>キゲン</t>
    </rPh>
    <rPh sb="22" eb="23">
      <t>マモ</t>
    </rPh>
    <rPh sb="25" eb="26">
      <t>クダ</t>
    </rPh>
    <phoneticPr fontId="1"/>
  </si>
  <si>
    <t>※これ以降の登録については、不足分を随時納入して下さい。</t>
    <rPh sb="3" eb="5">
      <t>イコウ</t>
    </rPh>
    <rPh sb="6" eb="8">
      <t>トウロク</t>
    </rPh>
    <rPh sb="14" eb="17">
      <t>フソクブン</t>
    </rPh>
    <rPh sb="18" eb="20">
      <t>ズイジ</t>
    </rPh>
    <rPh sb="20" eb="22">
      <t>ノウニュウ</t>
    </rPh>
    <rPh sb="24" eb="25">
      <t>クダ</t>
    </rPh>
    <phoneticPr fontId="1"/>
  </si>
  <si>
    <t>場合は、１名につき５，０００円とする。</t>
    <rPh sb="0" eb="2">
      <t>バアイ</t>
    </rPh>
    <rPh sb="5" eb="6">
      <t>メイ</t>
    </rPh>
    <rPh sb="14" eb="15">
      <t>エン</t>
    </rPh>
    <phoneticPr fontId="1"/>
  </si>
  <si>
    <t>ただし、全日制・男子３名未満、女子２名未満、定時制・通信制２名未満の</t>
    <rPh sb="4" eb="7">
      <t>ゼンニチセイ</t>
    </rPh>
    <rPh sb="8" eb="10">
      <t>ダンシ</t>
    </rPh>
    <rPh sb="11" eb="12">
      <t>メイ</t>
    </rPh>
    <rPh sb="12" eb="14">
      <t>ミマン</t>
    </rPh>
    <rPh sb="15" eb="17">
      <t>ジョシ</t>
    </rPh>
    <rPh sb="18" eb="19">
      <t>メイ</t>
    </rPh>
    <rPh sb="19" eb="21">
      <t>ミマン</t>
    </rPh>
    <rPh sb="22" eb="25">
      <t>テイジセイ</t>
    </rPh>
    <rPh sb="26" eb="29">
      <t>ツウシンセイ</t>
    </rPh>
    <rPh sb="30" eb="31">
      <t>メイ</t>
    </rPh>
    <rPh sb="31" eb="33">
      <t>ミマン</t>
    </rPh>
    <phoneticPr fontId="1"/>
  </si>
  <si>
    <t>（公印省略）</t>
    <rPh sb="1" eb="3">
      <t>コウイン</t>
    </rPh>
    <rPh sb="3" eb="5">
      <t>ショウリャク</t>
    </rPh>
    <phoneticPr fontId="1"/>
  </si>
  <si>
    <t>※全国高体連へ報告が必要ですので、納入書の提出を忘れずにして下さい。</t>
    <rPh sb="1" eb="3">
      <t>ゼンコク</t>
    </rPh>
    <rPh sb="3" eb="6">
      <t>コウタイレン</t>
    </rPh>
    <rPh sb="7" eb="9">
      <t>ホウコク</t>
    </rPh>
    <rPh sb="10" eb="12">
      <t>ヒツヨウ</t>
    </rPh>
    <rPh sb="17" eb="20">
      <t>ノウニュウショ</t>
    </rPh>
    <rPh sb="21" eb="23">
      <t>テイシュツ</t>
    </rPh>
    <rPh sb="24" eb="25">
      <t>ワス</t>
    </rPh>
    <rPh sb="30" eb="31">
      <t>クダ</t>
    </rPh>
    <phoneticPr fontId="1"/>
  </si>
  <si>
    <t>平成３０年度山形県柔道連盟登録料を下記により納入下さるようお願いいたします。</t>
    <rPh sb="0" eb="2">
      <t>ヘイセイ</t>
    </rPh>
    <rPh sb="4" eb="6">
      <t>ネンド</t>
    </rPh>
    <rPh sb="6" eb="9">
      <t>ヤマガタケン</t>
    </rPh>
    <rPh sb="9" eb="11">
      <t>ジュウドウ</t>
    </rPh>
    <rPh sb="11" eb="13">
      <t>レンメイ</t>
    </rPh>
    <rPh sb="13" eb="16">
      <t>トウロクリョウ</t>
    </rPh>
    <rPh sb="17" eb="19">
      <t>カキ</t>
    </rPh>
    <rPh sb="22" eb="24">
      <t>ノウニュウ</t>
    </rPh>
    <rPh sb="24" eb="25">
      <t>クダ</t>
    </rPh>
    <rPh sb="30" eb="31">
      <t>ネガ</t>
    </rPh>
    <phoneticPr fontId="1"/>
  </si>
  <si>
    <t>平成３０年度山形県柔道連盟登録料納入書</t>
    <rPh sb="0" eb="2">
      <t>ヘイセイ</t>
    </rPh>
    <rPh sb="4" eb="6">
      <t>ネンド</t>
    </rPh>
    <rPh sb="6" eb="9">
      <t>ヤマガタケン</t>
    </rPh>
    <rPh sb="9" eb="11">
      <t>ジュウドウ</t>
    </rPh>
    <rPh sb="11" eb="13">
      <t>レンメイ</t>
    </rPh>
    <rPh sb="13" eb="16">
      <t>トウロクリョウ</t>
    </rPh>
    <rPh sb="16" eb="19">
      <t>ノウニュウショ</t>
    </rPh>
    <phoneticPr fontId="1"/>
  </si>
  <si>
    <t>全日制男子</t>
    <rPh sb="0" eb="3">
      <t>ゼンニチセイ</t>
    </rPh>
    <rPh sb="3" eb="5">
      <t>ダンシ</t>
    </rPh>
    <phoneticPr fontId="1"/>
  </si>
  <si>
    <t>全日制女子</t>
    <rPh sb="0" eb="3">
      <t>ゼンニチセイ</t>
    </rPh>
    <rPh sb="3" eb="5">
      <t>ジョシ</t>
    </rPh>
    <phoneticPr fontId="1"/>
  </si>
  <si>
    <t>定時・通信</t>
    <rPh sb="0" eb="2">
      <t>テイジ</t>
    </rPh>
    <rPh sb="3" eb="5">
      <t>ツウシン</t>
    </rPh>
    <phoneticPr fontId="1"/>
  </si>
  <si>
    <t>金</t>
    <rPh sb="0" eb="1">
      <t>キン</t>
    </rPh>
    <phoneticPr fontId="1"/>
  </si>
  <si>
    <t>柔道部顧問</t>
    <rPh sb="0" eb="3">
      <t>ジュウドウブ</t>
    </rPh>
    <rPh sb="3" eb="5">
      <t>コモン</t>
    </rPh>
    <phoneticPr fontId="1"/>
  </si>
  <si>
    <t>①</t>
    <phoneticPr fontId="1"/>
  </si>
  <si>
    <t>②</t>
    <phoneticPr fontId="1"/>
  </si>
  <si>
    <t>③</t>
    <phoneticPr fontId="1"/>
  </si>
  <si>
    <t>④</t>
    <phoneticPr fontId="1"/>
  </si>
  <si>
    <t>⑤</t>
    <phoneticPr fontId="1"/>
  </si>
  <si>
    <t>氏名</t>
    <rPh sb="0" eb="2">
      <t>シメイ</t>
    </rPh>
    <phoneticPr fontId="1"/>
  </si>
  <si>
    <t>郵便番号</t>
    <rPh sb="0" eb="2">
      <t>ユウビン</t>
    </rPh>
    <rPh sb="2" eb="4">
      <t>バンゴウ</t>
    </rPh>
    <phoneticPr fontId="1"/>
  </si>
  <si>
    <t>電話(連絡方法)</t>
    <rPh sb="0" eb="2">
      <t>デンワ</t>
    </rPh>
    <rPh sb="3" eb="5">
      <t>レンラク</t>
    </rPh>
    <rPh sb="5" eb="7">
      <t>ホウホウ</t>
    </rPh>
    <phoneticPr fontId="1"/>
  </si>
  <si>
    <t>部員数</t>
    <rPh sb="0" eb="3">
      <t>ブインスウ</t>
    </rPh>
    <phoneticPr fontId="1"/>
  </si>
  <si>
    <t>１年男子</t>
    <rPh sb="1" eb="2">
      <t>ネン</t>
    </rPh>
    <rPh sb="2" eb="4">
      <t>ダンシ</t>
    </rPh>
    <phoneticPr fontId="1"/>
  </si>
  <si>
    <t>２年男子</t>
    <rPh sb="1" eb="2">
      <t>ネン</t>
    </rPh>
    <rPh sb="2" eb="4">
      <t>ダンシ</t>
    </rPh>
    <phoneticPr fontId="1"/>
  </si>
  <si>
    <t>３年男子</t>
    <rPh sb="1" eb="2">
      <t>ネン</t>
    </rPh>
    <rPh sb="2" eb="4">
      <t>ダンシ</t>
    </rPh>
    <phoneticPr fontId="1"/>
  </si>
  <si>
    <t>４年男子</t>
    <rPh sb="1" eb="2">
      <t>ネン</t>
    </rPh>
    <rPh sb="2" eb="4">
      <t>ダンシ</t>
    </rPh>
    <phoneticPr fontId="1"/>
  </si>
  <si>
    <t>有段者</t>
    <rPh sb="0" eb="3">
      <t>ユウダンシャ</t>
    </rPh>
    <phoneticPr fontId="1"/>
  </si>
  <si>
    <t>１年女子</t>
    <rPh sb="1" eb="2">
      <t>ネン</t>
    </rPh>
    <rPh sb="2" eb="4">
      <t>ジョシ</t>
    </rPh>
    <phoneticPr fontId="1"/>
  </si>
  <si>
    <t>２年女子</t>
    <rPh sb="1" eb="2">
      <t>ネン</t>
    </rPh>
    <rPh sb="2" eb="4">
      <t>ジョシ</t>
    </rPh>
    <phoneticPr fontId="1"/>
  </si>
  <si>
    <t>３年女子</t>
    <rPh sb="1" eb="2">
      <t>ネン</t>
    </rPh>
    <rPh sb="2" eb="4">
      <t>ジョシ</t>
    </rPh>
    <phoneticPr fontId="1"/>
  </si>
  <si>
    <t>４年女子</t>
    <rPh sb="1" eb="2">
      <t>ネン</t>
    </rPh>
    <rPh sb="2" eb="4">
      <t>ジョシ</t>
    </rPh>
    <phoneticPr fontId="1"/>
  </si>
  <si>
    <t>キリトリ</t>
    <phoneticPr fontId="1"/>
  </si>
  <si>
    <t>合計男子</t>
    <rPh sb="0" eb="2">
      <t>ゴウケイ</t>
    </rPh>
    <rPh sb="2" eb="4">
      <t>ダンシ</t>
    </rPh>
    <phoneticPr fontId="1"/>
  </si>
  <si>
    <t>合計女子</t>
    <rPh sb="0" eb="2">
      <t>ゴウケイ</t>
    </rPh>
    <rPh sb="2" eb="4">
      <t>ジョシ</t>
    </rPh>
    <phoneticPr fontId="1"/>
  </si>
  <si>
    <t>平成３０年３月２５日</t>
    <rPh sb="0" eb="2">
      <t>ヘイセイ</t>
    </rPh>
    <rPh sb="4" eb="5">
      <t>ネン</t>
    </rPh>
    <rPh sb="6" eb="7">
      <t>ガツ</t>
    </rPh>
    <rPh sb="9" eb="10">
      <t>ヒ</t>
    </rPh>
    <phoneticPr fontId="1"/>
  </si>
  <si>
    <t>※全日制男子</t>
    <rPh sb="1" eb="4">
      <t>ゼンニチセイ</t>
    </rPh>
    <rPh sb="4" eb="6">
      <t>ダンシ</t>
    </rPh>
    <phoneticPr fontId="1"/>
  </si>
  <si>
    <t>※全日制女子</t>
    <rPh sb="1" eb="4">
      <t>ゼンニチセイ</t>
    </rPh>
    <rPh sb="4" eb="6">
      <t>ジョシ</t>
    </rPh>
    <phoneticPr fontId="1"/>
  </si>
  <si>
    <t>※定時制・通信制</t>
    <rPh sb="1" eb="4">
      <t>テイジセイ</t>
    </rPh>
    <rPh sb="5" eb="8">
      <t>ツウシンセイ</t>
    </rPh>
    <phoneticPr fontId="1"/>
  </si>
  <si>
    <t>※引率教員は監督が教員でない場合のみ記入</t>
    <rPh sb="1" eb="3">
      <t>インソツ</t>
    </rPh>
    <rPh sb="3" eb="5">
      <t>キョウイン</t>
    </rPh>
    <rPh sb="6" eb="8">
      <t>カントク</t>
    </rPh>
    <rPh sb="9" eb="11">
      <t>キョウイン</t>
    </rPh>
    <rPh sb="14" eb="16">
      <t>バアイ</t>
    </rPh>
    <rPh sb="18" eb="20">
      <t>キニュウ</t>
    </rPh>
    <phoneticPr fontId="1"/>
  </si>
  <si>
    <t>郵便番号
半角入力</t>
    <rPh sb="0" eb="2">
      <t>ユウビン</t>
    </rPh>
    <rPh sb="2" eb="4">
      <t>バンゴウ</t>
    </rPh>
    <rPh sb="5" eb="7">
      <t>ハンカク</t>
    </rPh>
    <rPh sb="7" eb="9">
      <t>ニュウリョク</t>
    </rPh>
    <phoneticPr fontId="1"/>
  </si>
  <si>
    <t>監督名</t>
    <rPh sb="0" eb="2">
      <t>カントク</t>
    </rPh>
    <rPh sb="2" eb="3">
      <t>メイ</t>
    </rPh>
    <phoneticPr fontId="1"/>
  </si>
  <si>
    <t>顧問名簿
の№</t>
    <rPh sb="0" eb="2">
      <t>コモン</t>
    </rPh>
    <rPh sb="2" eb="4">
      <t>メイボ</t>
    </rPh>
    <phoneticPr fontId="1"/>
  </si>
  <si>
    <r>
      <t>　　※段位はリストから入力して下さい。</t>
    </r>
    <r>
      <rPr>
        <b/>
        <sz val="11"/>
        <color theme="1"/>
        <rFont val="ＭＳ Ｐゴシック"/>
        <family val="3"/>
        <charset val="128"/>
        <scheme val="minor"/>
      </rPr>
      <t>段位が無い生徒は『無』を必ず選択して下さい。</t>
    </r>
    <rPh sb="3" eb="5">
      <t>ダンイ</t>
    </rPh>
    <rPh sb="11" eb="13">
      <t>ニュウリョク</t>
    </rPh>
    <rPh sb="15" eb="16">
      <t>クダ</t>
    </rPh>
    <rPh sb="19" eb="21">
      <t>ダンイ</t>
    </rPh>
    <rPh sb="22" eb="23">
      <t>ナ</t>
    </rPh>
    <rPh sb="24" eb="26">
      <t>セイト</t>
    </rPh>
    <rPh sb="28" eb="29">
      <t>ム</t>
    </rPh>
    <rPh sb="31" eb="32">
      <t>カナラ</t>
    </rPh>
    <rPh sb="33" eb="35">
      <t>センタク</t>
    </rPh>
    <rPh sb="37" eb="38">
      <t>クダ</t>
    </rPh>
    <phoneticPr fontId="1"/>
  </si>
  <si>
    <t>　　※未入力の項目があると、各用紙の当該箇所に『０』と表示されます。必要事項は全て入力して下さい。</t>
    <rPh sb="3" eb="6">
      <t>ミニュウリョク</t>
    </rPh>
    <rPh sb="7" eb="9">
      <t>コウモク</t>
    </rPh>
    <rPh sb="14" eb="15">
      <t>カク</t>
    </rPh>
    <rPh sb="15" eb="17">
      <t>ヨウシ</t>
    </rPh>
    <rPh sb="18" eb="20">
      <t>トウガイ</t>
    </rPh>
    <rPh sb="20" eb="22">
      <t>カショ</t>
    </rPh>
    <rPh sb="27" eb="29">
      <t>ヒョウジ</t>
    </rPh>
    <rPh sb="34" eb="36">
      <t>ヒツヨウ</t>
    </rPh>
    <rPh sb="36" eb="38">
      <t>ジコウ</t>
    </rPh>
    <rPh sb="39" eb="40">
      <t>スベ</t>
    </rPh>
    <rPh sb="41" eb="43">
      <t>ニュウリョク</t>
    </rPh>
    <rPh sb="45" eb="46">
      <t>クダ</t>
    </rPh>
    <phoneticPr fontId="1"/>
  </si>
  <si>
    <t>実数を入力</t>
    <rPh sb="0" eb="2">
      <t>ジッスウ</t>
    </rPh>
    <rPh sb="3" eb="5">
      <t>ニュウリョク</t>
    </rPh>
    <phoneticPr fontId="1"/>
  </si>
  <si>
    <t>リストより入力</t>
    <rPh sb="5" eb="7">
      <t>ニュウリョク</t>
    </rPh>
    <phoneticPr fontId="1"/>
  </si>
  <si>
    <t>性別</t>
    <rPh sb="0" eb="2">
      <t>セイベツ</t>
    </rPh>
    <phoneticPr fontId="1"/>
  </si>
  <si>
    <t>男→1
女→2
を入力</t>
    <rPh sb="9" eb="11">
      <t>ニュウリョク</t>
    </rPh>
    <phoneticPr fontId="1"/>
  </si>
  <si>
    <t>出来るだけ正確に（旧字体など）</t>
    <rPh sb="0" eb="2">
      <t>デキ</t>
    </rPh>
    <rPh sb="5" eb="7">
      <t>セイカク</t>
    </rPh>
    <rPh sb="9" eb="12">
      <t>キュウジタイ</t>
    </rPh>
    <phoneticPr fontId="1"/>
  </si>
  <si>
    <t>５から始まる９ケタの数字を入力</t>
    <rPh sb="3" eb="4">
      <t>ハジ</t>
    </rPh>
    <rPh sb="10" eb="12">
      <t>スウジ</t>
    </rPh>
    <rPh sb="13" eb="15">
      <t>ニュウリョク</t>
    </rPh>
    <phoneticPr fontId="1"/>
  </si>
  <si>
    <t>1男</t>
    <rPh sb="1" eb="2">
      <t>オトコ</t>
    </rPh>
    <phoneticPr fontId="1"/>
  </si>
  <si>
    <t>2男</t>
    <rPh sb="1" eb="2">
      <t>オトコ</t>
    </rPh>
    <phoneticPr fontId="1"/>
  </si>
  <si>
    <t>3男</t>
    <rPh sb="1" eb="2">
      <t>オトコ</t>
    </rPh>
    <phoneticPr fontId="1"/>
  </si>
  <si>
    <t>1女</t>
    <rPh sb="1" eb="2">
      <t>オンナ</t>
    </rPh>
    <phoneticPr fontId="1"/>
  </si>
  <si>
    <t>2女</t>
    <rPh sb="1" eb="2">
      <t>オンナ</t>
    </rPh>
    <phoneticPr fontId="1"/>
  </si>
  <si>
    <t>3女</t>
    <rPh sb="1" eb="2">
      <t>オンナ</t>
    </rPh>
    <phoneticPr fontId="1"/>
  </si>
  <si>
    <t>4男</t>
    <rPh sb="1" eb="2">
      <t>オトコ</t>
    </rPh>
    <phoneticPr fontId="1"/>
  </si>
  <si>
    <t>4女</t>
    <rPh sb="1" eb="2">
      <t>オンナ</t>
    </rPh>
    <phoneticPr fontId="1"/>
  </si>
  <si>
    <t>※理事使用欄</t>
    <rPh sb="1" eb="3">
      <t>リジ</t>
    </rPh>
    <rPh sb="3" eb="5">
      <t>シヨウ</t>
    </rPh>
    <rPh sb="5" eb="6">
      <t>ラン</t>
    </rPh>
    <phoneticPr fontId="1"/>
  </si>
  <si>
    <t>定通のみ</t>
    <rPh sb="0" eb="1">
      <t>テイ</t>
    </rPh>
    <rPh sb="1" eb="2">
      <t>ツウ</t>
    </rPh>
    <phoneticPr fontId="1"/>
  </si>
  <si>
    <t>補欠</t>
    <rPh sb="0" eb="2">
      <t>ホケツ</t>
    </rPh>
    <phoneticPr fontId="1"/>
  </si>
  <si>
    <t>納入方法</t>
    <rPh sb="0" eb="2">
      <t>ノウニュウ</t>
    </rPh>
    <rPh sb="2" eb="4">
      <t>ホウホウ</t>
    </rPh>
    <phoneticPr fontId="1"/>
  </si>
  <si>
    <t>下記銀行に振り込みをお願いします。（振り込み手数料は各校負担）</t>
    <rPh sb="0" eb="2">
      <t>カキ</t>
    </rPh>
    <rPh sb="2" eb="4">
      <t>ギンコウ</t>
    </rPh>
    <rPh sb="5" eb="6">
      <t>フ</t>
    </rPh>
    <rPh sb="7" eb="8">
      <t>コ</t>
    </rPh>
    <rPh sb="11" eb="12">
      <t>ネガ</t>
    </rPh>
    <rPh sb="18" eb="19">
      <t>フ</t>
    </rPh>
    <rPh sb="20" eb="21">
      <t>コ</t>
    </rPh>
    <rPh sb="22" eb="25">
      <t>テスウリョウ</t>
    </rPh>
    <rPh sb="26" eb="28">
      <t>カクコウ</t>
    </rPh>
    <rPh sb="28" eb="30">
      <t>フタン</t>
    </rPh>
    <phoneticPr fontId="1"/>
  </si>
  <si>
    <t>振込先</t>
    <rPh sb="0" eb="2">
      <t>フリコミ</t>
    </rPh>
    <rPh sb="2" eb="3">
      <t>サキ</t>
    </rPh>
    <phoneticPr fontId="1"/>
  </si>
  <si>
    <t>荘内銀行鶴岡西支店</t>
    <rPh sb="0" eb="2">
      <t>ショウナイ</t>
    </rPh>
    <rPh sb="2" eb="4">
      <t>ギンコウ</t>
    </rPh>
    <rPh sb="4" eb="6">
      <t>ツルオカ</t>
    </rPh>
    <rPh sb="6" eb="7">
      <t>ニシ</t>
    </rPh>
    <rPh sb="7" eb="9">
      <t>シテン</t>
    </rPh>
    <phoneticPr fontId="1"/>
  </si>
  <si>
    <t>普通１０９６８５８</t>
    <rPh sb="0" eb="2">
      <t>フツウ</t>
    </rPh>
    <phoneticPr fontId="1"/>
  </si>
  <si>
    <t>ヤマガタケンコウタイレンジュウドウセンモンブ</t>
    <phoneticPr fontId="1"/>
  </si>
  <si>
    <t>納入書：平成３０年５月１２日（土）</t>
    <rPh sb="0" eb="2">
      <t>ノウニュウショ</t>
    </rPh>
    <phoneticPr fontId="1"/>
  </si>
  <si>
    <t>登録料：平成３０年５月１１日（金）</t>
    <rPh sb="0" eb="1">
      <t>トウロク</t>
    </rPh>
    <rPh sb="1" eb="2">
      <t>リョウ</t>
    </rPh>
    <rPh sb="3" eb="5">
      <t>ヘイセイ</t>
    </rPh>
    <rPh sb="7" eb="8">
      <t>ネン</t>
    </rPh>
    <rPh sb="9" eb="10">
      <t>ガツ</t>
    </rPh>
    <rPh sb="14" eb="15">
      <t>ツチ</t>
    </rPh>
    <rPh sb="15" eb="16">
      <t>キン</t>
    </rPh>
    <phoneticPr fontId="1"/>
  </si>
  <si>
    <t>メールにて各地区高体連柔道部理事まで</t>
    <rPh sb="5" eb="6">
      <t>カク</t>
    </rPh>
    <rPh sb="6" eb="8">
      <t>チク</t>
    </rPh>
    <rPh sb="8" eb="9">
      <t>コウ</t>
    </rPh>
    <rPh sb="9" eb="10">
      <t>タイ</t>
    </rPh>
    <rPh sb="10" eb="11">
      <t>レン</t>
    </rPh>
    <rPh sb="11" eb="13">
      <t>ジュウドウ</t>
    </rPh>
    <rPh sb="13" eb="14">
      <t>ブ</t>
    </rPh>
    <rPh sb="14" eb="16">
      <t>リジ</t>
    </rPh>
    <phoneticPr fontId="1"/>
  </si>
</sst>
</file>

<file path=xl/styles.xml><?xml version="1.0" encoding="utf-8"?>
<styleSheet xmlns="http://schemas.openxmlformats.org/spreadsheetml/2006/main">
  <numFmts count="2">
    <numFmt numFmtId="176" formatCode="[$-411]ggge&quot;年&quot;m&quot;月&quot;d&quot;日&quot;;@"/>
    <numFmt numFmtId="177" formatCode="[DBNum3][$-411]#,##0"/>
  </numFmts>
  <fonts count="50">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inor"/>
    </font>
    <font>
      <sz val="18"/>
      <color theme="1"/>
      <name val="ＭＳ 明朝"/>
      <family val="1"/>
      <charset val="128"/>
    </font>
    <font>
      <b/>
      <sz val="18"/>
      <color theme="1"/>
      <name val="ＭＳ 明朝"/>
      <family val="1"/>
      <charset val="128"/>
    </font>
    <font>
      <b/>
      <sz val="14"/>
      <color theme="1"/>
      <name val="ＭＳ 明朝"/>
      <family val="1"/>
      <charset val="128"/>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b/>
      <sz val="12"/>
      <color theme="1"/>
      <name val="ＭＳ ゴシック"/>
      <family val="3"/>
      <charset val="128"/>
    </font>
    <font>
      <b/>
      <sz val="14"/>
      <color theme="1"/>
      <name val="ＭＳ ゴシック"/>
      <family val="3"/>
      <charset val="128"/>
    </font>
    <font>
      <sz val="16"/>
      <color theme="0"/>
      <name val="ＭＳ 明朝"/>
      <family val="1"/>
      <charset val="128"/>
    </font>
    <font>
      <sz val="11"/>
      <color theme="0"/>
      <name val="ＭＳ 明朝"/>
      <family val="1"/>
      <charset val="128"/>
    </font>
    <font>
      <sz val="14"/>
      <color theme="0"/>
      <name val="ＭＳ 明朝"/>
      <family val="1"/>
      <charset val="128"/>
    </font>
    <font>
      <b/>
      <sz val="11"/>
      <color theme="1"/>
      <name val="ＭＳ 明朝"/>
      <family val="1"/>
      <charset val="128"/>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3.5"/>
      <color theme="1"/>
      <name val="ＭＳ 明朝"/>
      <family val="1"/>
      <charset val="128"/>
    </font>
    <font>
      <b/>
      <sz val="16"/>
      <color theme="1"/>
      <name val="ＭＳ ゴシック"/>
      <family val="3"/>
      <charset val="128"/>
    </font>
    <font>
      <b/>
      <sz val="24"/>
      <color theme="1"/>
      <name val="ＭＳ 明朝"/>
      <family val="1"/>
      <charset val="128"/>
    </font>
    <font>
      <sz val="13.5"/>
      <color theme="0"/>
      <name val="ＭＳ 明朝"/>
      <family val="1"/>
      <charset val="128"/>
    </font>
    <font>
      <b/>
      <sz val="12"/>
      <color theme="1"/>
      <name val="ＭＳ 明朝"/>
      <family val="1"/>
      <charset val="128"/>
    </font>
    <font>
      <sz val="20"/>
      <color theme="1"/>
      <name val="ＭＳ 明朝"/>
      <family val="1"/>
      <charset val="128"/>
    </font>
    <font>
      <b/>
      <sz val="8"/>
      <color theme="1"/>
      <name val="ＭＳ Ｐゴシック"/>
      <family val="3"/>
      <charset val="128"/>
      <scheme val="minor"/>
    </font>
    <font>
      <sz val="26"/>
      <color theme="1"/>
      <name val="ＭＳ 明朝"/>
      <family val="1"/>
      <charset val="128"/>
    </font>
    <font>
      <b/>
      <sz val="16"/>
      <color theme="1"/>
      <name val="ＭＳ 明朝"/>
      <family val="1"/>
      <charset val="128"/>
    </font>
    <font>
      <sz val="22"/>
      <color theme="1"/>
      <name val="ＭＳ 明朝"/>
      <family val="1"/>
      <charset val="128"/>
    </font>
    <font>
      <u/>
      <sz val="10"/>
      <color theme="1"/>
      <name val="ＭＳ 明朝"/>
      <family val="1"/>
      <charset val="128"/>
    </font>
    <font>
      <sz val="6"/>
      <name val="ＭＳ Ｐゴシック"/>
      <family val="3"/>
      <charset val="128"/>
    </font>
    <font>
      <sz val="20"/>
      <color indexed="8"/>
      <name val="ＭＳ 明朝"/>
      <family val="1"/>
      <charset val="128"/>
    </font>
    <font>
      <b/>
      <sz val="20"/>
      <color theme="1"/>
      <name val="ＭＳ 明朝"/>
      <family val="1"/>
      <charset val="128"/>
    </font>
    <font>
      <b/>
      <sz val="20"/>
      <color theme="0"/>
      <name val="ＭＳ 明朝"/>
      <family val="1"/>
      <charset val="128"/>
    </font>
    <font>
      <sz val="26"/>
      <color indexed="8"/>
      <name val="ＭＳ 明朝"/>
      <family val="1"/>
      <charset val="128"/>
    </font>
    <font>
      <b/>
      <sz val="16"/>
      <color theme="1"/>
      <name val="ＭＳ Ｐゴシック"/>
      <family val="3"/>
      <charset val="128"/>
      <scheme val="minor"/>
    </font>
    <font>
      <b/>
      <sz val="22"/>
      <color theme="1"/>
      <name val="ＭＳ 明朝"/>
      <family val="1"/>
      <charset val="128"/>
    </font>
    <font>
      <sz val="9"/>
      <color theme="1"/>
      <name val="ＭＳ 明朝"/>
      <family val="1"/>
      <charset val="128"/>
    </font>
    <font>
      <sz val="12"/>
      <color rgb="FFFF0000"/>
      <name val="ＭＳ Ｐゴシック"/>
      <family val="3"/>
      <charset val="128"/>
      <scheme val="minor"/>
    </font>
    <font>
      <sz val="12"/>
      <color theme="0"/>
      <name val="ＭＳ 明朝"/>
      <family val="1"/>
      <charset val="128"/>
    </font>
    <font>
      <sz val="12"/>
      <color theme="1"/>
      <name val="ＭＳ ゴシック"/>
      <family val="3"/>
      <charset val="128"/>
    </font>
    <font>
      <b/>
      <sz val="9"/>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明朝"/>
      <family val="1"/>
      <charset val="128"/>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bottom style="dashed">
        <color indexed="64"/>
      </bottom>
      <diagonal/>
    </border>
    <border>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31">
    <xf numFmtId="0" fontId="0" fillId="0" borderId="0" xfId="0">
      <alignment vertical="center"/>
    </xf>
    <xf numFmtId="0" fontId="7" fillId="3" borderId="47"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69"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7" fillId="6" borderId="25" xfId="0" applyFont="1" applyFill="1" applyBorder="1" applyAlignment="1" applyProtection="1">
      <alignment horizontal="center" vertical="center"/>
      <protection locked="0"/>
    </xf>
    <xf numFmtId="0" fontId="7" fillId="3" borderId="55"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6" borderId="78" xfId="0" applyFont="1" applyFill="1" applyBorder="1" applyAlignment="1" applyProtection="1">
      <alignment horizontal="center" vertical="center"/>
      <protection locked="0"/>
    </xf>
    <xf numFmtId="0" fontId="7" fillId="6" borderId="69"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0" fillId="0" borderId="2" xfId="0" applyBorder="1" applyAlignment="1" applyProtection="1">
      <alignment horizontal="center" vertical="center"/>
    </xf>
    <xf numFmtId="0" fontId="0" fillId="0" borderId="10" xfId="0" applyBorder="1" applyProtection="1">
      <alignment vertical="center"/>
    </xf>
    <xf numFmtId="0" fontId="7" fillId="0" borderId="0" xfId="0" applyFo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84" xfId="0" applyFont="1" applyBorder="1" applyAlignment="1" applyProtection="1">
      <alignment horizontal="center" vertical="center" wrapText="1"/>
    </xf>
    <xf numFmtId="0" fontId="7" fillId="7" borderId="1"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38" fillId="0" borderId="17" xfId="0" applyFont="1" applyBorder="1" applyAlignment="1" applyProtection="1">
      <alignment horizontal="center" vertical="top"/>
    </xf>
    <xf numFmtId="0" fontId="7" fillId="0" borderId="40" xfId="0" applyFont="1" applyBorder="1" applyAlignment="1" applyProtection="1">
      <alignment horizontal="center" vertical="center" shrinkToFit="1"/>
    </xf>
    <xf numFmtId="0" fontId="7" fillId="0" borderId="41" xfId="0" applyFont="1" applyBorder="1" applyAlignment="1" applyProtection="1">
      <alignment horizontal="center" vertical="center" shrinkToFit="1"/>
    </xf>
    <xf numFmtId="0" fontId="7" fillId="0" borderId="0" xfId="0" applyFont="1" applyBorder="1" applyAlignment="1" applyProtection="1">
      <alignment vertical="center"/>
    </xf>
    <xf numFmtId="0" fontId="7" fillId="0" borderId="23" xfId="0" applyFont="1" applyBorder="1" applyAlignment="1" applyProtection="1">
      <alignment horizontal="center" vertical="center" wrapText="1"/>
    </xf>
    <xf numFmtId="0" fontId="7" fillId="0" borderId="40" xfId="0" applyFont="1" applyBorder="1" applyAlignment="1" applyProtection="1">
      <alignment horizontal="center"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Fill="1" applyProtection="1">
      <alignment vertical="center"/>
    </xf>
    <xf numFmtId="0" fontId="31" fillId="0" borderId="1" xfId="0" applyFont="1" applyBorder="1" applyAlignment="1" applyProtection="1">
      <alignment horizontal="center" vertical="center"/>
    </xf>
    <xf numFmtId="0" fontId="31" fillId="0" borderId="1" xfId="0" applyFont="1" applyBorder="1" applyAlignment="1" applyProtection="1">
      <alignment vertical="center"/>
    </xf>
    <xf numFmtId="0" fontId="4" fillId="0" borderId="33" xfId="0" applyFont="1" applyBorder="1" applyAlignment="1" applyProtection="1">
      <alignment horizontal="center" vertical="center" shrinkToFit="1"/>
    </xf>
    <xf numFmtId="0" fontId="10" fillId="0" borderId="20" xfId="0" applyFont="1" applyBorder="1" applyAlignment="1" applyProtection="1">
      <alignment horizontal="center" vertical="center"/>
    </xf>
    <xf numFmtId="0" fontId="7" fillId="0" borderId="46" xfId="0" applyFont="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horizontal="distributed" vertical="center"/>
    </xf>
    <xf numFmtId="0" fontId="7" fillId="4" borderId="1" xfId="0" applyFont="1" applyFill="1" applyBorder="1" applyAlignment="1" applyProtection="1">
      <alignment horizontal="left" vertical="center"/>
    </xf>
    <xf numFmtId="0" fontId="9" fillId="0" borderId="27" xfId="0" applyFont="1" applyBorder="1" applyAlignment="1" applyProtection="1">
      <alignment horizontal="distributed" vertical="center" indent="1"/>
    </xf>
    <xf numFmtId="0" fontId="17" fillId="0" borderId="72" xfId="0" applyFont="1" applyBorder="1" applyAlignment="1" applyProtection="1">
      <alignment horizontal="center" vertical="center"/>
    </xf>
    <xf numFmtId="0" fontId="7" fillId="0" borderId="68" xfId="0" applyFont="1" applyBorder="1" applyAlignment="1" applyProtection="1">
      <alignment horizontal="center" vertical="center" wrapText="1" shrinkToFit="1"/>
    </xf>
    <xf numFmtId="0" fontId="7" fillId="0" borderId="0" xfId="0" applyFont="1" applyAlignment="1" applyProtection="1">
      <alignment horizontal="center" vertical="center"/>
    </xf>
    <xf numFmtId="0" fontId="36" fillId="0" borderId="27" xfId="0" applyFont="1" applyBorder="1" applyAlignment="1" applyProtection="1">
      <alignment horizontal="distributed" vertical="center" indent="1"/>
    </xf>
    <xf numFmtId="0" fontId="36" fillId="0" borderId="24" xfId="0" applyFont="1" applyBorder="1" applyAlignment="1" applyProtection="1">
      <alignment horizontal="center" vertical="center"/>
    </xf>
    <xf numFmtId="0" fontId="37" fillId="0" borderId="26" xfId="0" applyFont="1" applyFill="1" applyBorder="1" applyAlignment="1" applyProtection="1">
      <alignment horizontal="center" vertical="center"/>
    </xf>
    <xf numFmtId="0" fontId="36" fillId="0" borderId="27" xfId="0" applyFont="1" applyBorder="1" applyAlignment="1" applyProtection="1">
      <alignment horizontal="center" vertical="center"/>
    </xf>
    <xf numFmtId="0" fontId="36" fillId="0" borderId="36" xfId="0" applyFont="1" applyBorder="1" applyAlignment="1" applyProtection="1">
      <alignment vertical="center"/>
    </xf>
    <xf numFmtId="0" fontId="8" fillId="0" borderId="0" xfId="0" applyFont="1" applyAlignment="1" applyProtection="1">
      <alignment horizontal="center" vertical="center"/>
    </xf>
    <xf numFmtId="0" fontId="7" fillId="0" borderId="0" xfId="0" applyFont="1" applyAlignment="1" applyProtection="1">
      <alignment horizontal="left" vertical="center"/>
    </xf>
    <xf numFmtId="0" fontId="28" fillId="0" borderId="0" xfId="0" applyFont="1" applyAlignment="1" applyProtection="1">
      <alignment vertical="center"/>
    </xf>
    <xf numFmtId="0" fontId="7" fillId="0" borderId="0" xfId="0" applyFont="1" applyAlignment="1" applyProtection="1">
      <alignment horizontal="distributed" vertical="center"/>
    </xf>
    <xf numFmtId="0" fontId="7" fillId="2"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Alignment="1" applyProtection="1">
      <alignment horizontal="center" vertical="center"/>
    </xf>
    <xf numFmtId="0" fontId="4" fillId="0" borderId="0" xfId="0" applyFont="1" applyBorder="1" applyAlignment="1" applyProtection="1">
      <alignment vertical="center"/>
    </xf>
    <xf numFmtId="0" fontId="7" fillId="7" borderId="1" xfId="0" applyFont="1" applyFill="1" applyBorder="1" applyAlignment="1" applyProtection="1">
      <alignment horizontal="distributed" vertical="center"/>
    </xf>
    <xf numFmtId="0" fontId="7" fillId="7" borderId="1" xfId="0" applyFont="1" applyFill="1" applyBorder="1" applyAlignment="1" applyProtection="1">
      <alignment horizontal="left" vertical="center"/>
    </xf>
    <xf numFmtId="0" fontId="5" fillId="0" borderId="0" xfId="0" applyFont="1" applyBorder="1" applyAlignment="1" applyProtection="1">
      <alignment horizontal="center" vertical="center"/>
    </xf>
    <xf numFmtId="0" fontId="7" fillId="0" borderId="22" xfId="0" applyFont="1" applyBorder="1" applyAlignment="1" applyProtection="1">
      <alignment horizontal="center" vertical="center"/>
    </xf>
    <xf numFmtId="0" fontId="16" fillId="0" borderId="29" xfId="0" applyFont="1" applyBorder="1" applyAlignment="1" applyProtection="1">
      <alignment vertical="center"/>
    </xf>
    <xf numFmtId="0" fontId="9" fillId="0" borderId="29" xfId="0" applyFont="1" applyBorder="1" applyAlignment="1" applyProtection="1">
      <alignment horizontal="center" vertical="center"/>
    </xf>
    <xf numFmtId="0" fontId="8" fillId="0" borderId="34" xfId="0" applyFont="1" applyBorder="1" applyAlignment="1" applyProtection="1">
      <alignment vertical="center"/>
    </xf>
    <xf numFmtId="0" fontId="8" fillId="0" borderId="0" xfId="0" applyFont="1" applyBorder="1" applyAlignment="1" applyProtection="1">
      <alignment horizontal="distributed" vertical="center" indent="1"/>
    </xf>
    <xf numFmtId="0" fontId="41" fillId="0" borderId="23" xfId="0" applyFont="1" applyBorder="1" applyAlignment="1" applyProtection="1">
      <alignment horizontal="center" vertical="center" wrapText="1"/>
    </xf>
    <xf numFmtId="0" fontId="16" fillId="0" borderId="17" xfId="0" applyFont="1" applyBorder="1" applyAlignment="1" applyProtection="1">
      <alignment vertical="center"/>
    </xf>
    <xf numFmtId="0" fontId="9" fillId="0" borderId="17" xfId="0" applyFont="1" applyBorder="1" applyAlignment="1" applyProtection="1">
      <alignment horizontal="center" vertical="center"/>
    </xf>
    <xf numFmtId="0" fontId="8" fillId="0" borderId="18" xfId="0" applyFont="1" applyBorder="1" applyAlignment="1" applyProtection="1">
      <alignment vertical="center"/>
    </xf>
    <xf numFmtId="0" fontId="7" fillId="0" borderId="11" xfId="0" applyFont="1" applyBorder="1" applyAlignment="1" applyProtection="1">
      <alignment horizontal="center" vertical="center"/>
    </xf>
    <xf numFmtId="0" fontId="11" fillId="0" borderId="0" xfId="0" applyFont="1" applyBorder="1" applyAlignment="1" applyProtection="1">
      <alignment horizontal="distributed" vertical="center" indent="1"/>
    </xf>
    <xf numFmtId="0" fontId="16" fillId="0" borderId="0" xfId="0" applyFont="1" applyBorder="1" applyAlignment="1" applyProtection="1">
      <alignment vertical="center"/>
    </xf>
    <xf numFmtId="0" fontId="9" fillId="0" borderId="0" xfId="0" applyFont="1" applyBorder="1" applyAlignment="1" applyProtection="1">
      <alignment horizontal="center" vertical="center"/>
    </xf>
    <xf numFmtId="0" fontId="8" fillId="0" borderId="0" xfId="0" applyFont="1" applyBorder="1" applyAlignment="1" applyProtection="1">
      <alignment vertical="center"/>
    </xf>
    <xf numFmtId="0" fontId="26" fillId="0" borderId="12" xfId="0" applyFont="1" applyBorder="1" applyAlignment="1" applyProtection="1">
      <alignment vertical="center"/>
    </xf>
    <xf numFmtId="0" fontId="26" fillId="0" borderId="0" xfId="0" applyFont="1" applyBorder="1" applyAlignment="1" applyProtection="1">
      <alignment vertical="center"/>
    </xf>
    <xf numFmtId="0" fontId="7" fillId="0" borderId="68" xfId="0" applyFont="1" applyBorder="1" applyAlignment="1" applyProtection="1">
      <alignment horizontal="center" vertical="center" shrinkToFit="1"/>
    </xf>
    <xf numFmtId="0" fontId="6" fillId="0" borderId="0" xfId="0" applyFont="1" applyBorder="1" applyAlignment="1" applyProtection="1">
      <alignment vertical="center"/>
    </xf>
    <xf numFmtId="0" fontId="7" fillId="0" borderId="32" xfId="0" applyFont="1" applyBorder="1" applyAlignment="1" applyProtection="1">
      <alignment horizontal="center" vertical="center" shrinkToFit="1"/>
    </xf>
    <xf numFmtId="0" fontId="9" fillId="0" borderId="52" xfId="0" applyFont="1" applyBorder="1" applyAlignment="1" applyProtection="1">
      <alignment horizontal="center" vertical="center" shrinkToFit="1"/>
    </xf>
    <xf numFmtId="0" fontId="15" fillId="0" borderId="8" xfId="0" applyFont="1" applyBorder="1" applyAlignment="1" applyProtection="1">
      <alignment horizontal="center" vertical="center"/>
    </xf>
    <xf numFmtId="0" fontId="9" fillId="0" borderId="8" xfId="0" applyFont="1" applyBorder="1" applyAlignment="1" applyProtection="1">
      <alignment vertical="center"/>
    </xf>
    <xf numFmtId="0" fontId="14" fillId="0" borderId="9" xfId="0" applyFont="1" applyBorder="1" applyAlignment="1" applyProtection="1">
      <alignment vertical="center"/>
    </xf>
    <xf numFmtId="0" fontId="14" fillId="0" borderId="7" xfId="0" applyFont="1" applyBorder="1" applyAlignment="1" applyProtection="1">
      <alignment vertical="center"/>
    </xf>
    <xf numFmtId="0" fontId="9" fillId="0" borderId="8" xfId="0" applyFont="1" applyBorder="1" applyAlignment="1" applyProtection="1">
      <alignment horizontal="center" vertical="center"/>
    </xf>
    <xf numFmtId="0" fontId="9" fillId="0" borderId="39" xfId="0" applyFont="1" applyBorder="1" applyAlignment="1" applyProtection="1">
      <alignment vertical="center"/>
    </xf>
    <xf numFmtId="0" fontId="7" fillId="0" borderId="38" xfId="0" applyFont="1" applyBorder="1" applyAlignment="1" applyProtection="1">
      <alignment horizontal="center" vertical="center"/>
    </xf>
    <xf numFmtId="0" fontId="9" fillId="0" borderId="53" xfId="0" applyFont="1" applyBorder="1" applyAlignment="1" applyProtection="1">
      <alignment horizontal="center" vertical="center" shrinkToFit="1"/>
    </xf>
    <xf numFmtId="0" fontId="15" fillId="0" borderId="3" xfId="0" applyFont="1" applyBorder="1" applyAlignment="1" applyProtection="1">
      <alignment horizontal="center" vertical="center"/>
    </xf>
    <xf numFmtId="0" fontId="9" fillId="0" borderId="3" xfId="0" applyFont="1" applyBorder="1" applyAlignment="1" applyProtection="1">
      <alignment vertical="center"/>
    </xf>
    <xf numFmtId="0" fontId="14" fillId="0" borderId="4" xfId="0" applyFont="1" applyBorder="1" applyAlignment="1" applyProtection="1">
      <alignment vertical="center"/>
    </xf>
    <xf numFmtId="0" fontId="14" fillId="0" borderId="2" xfId="0" applyFont="1" applyBorder="1" applyAlignment="1" applyProtection="1">
      <alignment vertical="center"/>
    </xf>
    <xf numFmtId="0" fontId="9" fillId="0" borderId="3" xfId="0" applyFont="1" applyBorder="1" applyAlignment="1" applyProtection="1">
      <alignment horizontal="center" vertical="center"/>
    </xf>
    <xf numFmtId="0" fontId="9" fillId="0" borderId="37" xfId="0" applyFont="1" applyBorder="1" applyAlignment="1" applyProtection="1">
      <alignment vertical="center"/>
    </xf>
    <xf numFmtId="0" fontId="8" fillId="0" borderId="0" xfId="0" applyFont="1" applyBorder="1" applyAlignment="1" applyProtection="1">
      <alignment horizontal="center" vertical="center"/>
    </xf>
    <xf numFmtId="0" fontId="9" fillId="0" borderId="54" xfId="0" applyFont="1" applyBorder="1" applyAlignment="1" applyProtection="1">
      <alignment horizontal="center" vertical="center" shrinkToFit="1"/>
    </xf>
    <xf numFmtId="0" fontId="15" fillId="0" borderId="27" xfId="0" applyFont="1" applyBorder="1" applyAlignment="1" applyProtection="1">
      <alignment horizontal="center" vertical="center"/>
    </xf>
    <xf numFmtId="0" fontId="9" fillId="0" borderId="27" xfId="0" applyFont="1" applyBorder="1" applyAlignment="1" applyProtection="1">
      <alignment vertical="center"/>
    </xf>
    <xf numFmtId="0" fontId="14" fillId="0" borderId="35" xfId="0" applyFont="1" applyBorder="1" applyAlignment="1" applyProtection="1">
      <alignment vertical="center"/>
    </xf>
    <xf numFmtId="0" fontId="14" fillId="0" borderId="26" xfId="0" applyFont="1" applyBorder="1" applyAlignment="1" applyProtection="1">
      <alignment vertical="center"/>
    </xf>
    <xf numFmtId="0" fontId="9" fillId="0" borderId="27" xfId="0" applyFont="1" applyBorder="1" applyAlignment="1" applyProtection="1">
      <alignment horizontal="center" vertical="center"/>
    </xf>
    <xf numFmtId="0" fontId="9" fillId="0" borderId="36" xfId="0" applyFont="1" applyBorder="1" applyAlignment="1" applyProtection="1">
      <alignment vertical="center"/>
    </xf>
    <xf numFmtId="0" fontId="7" fillId="0" borderId="23" xfId="0" applyFont="1" applyBorder="1" applyAlignment="1" applyProtection="1">
      <alignment horizontal="center" vertical="center"/>
    </xf>
    <xf numFmtId="0" fontId="15" fillId="0" borderId="0" xfId="0" applyFont="1" applyBorder="1" applyAlignment="1" applyProtection="1">
      <alignment horizontal="center" vertical="center"/>
    </xf>
    <xf numFmtId="0" fontId="9" fillId="0" borderId="0" xfId="0" applyFont="1" applyBorder="1" applyAlignment="1" applyProtection="1">
      <alignment vertical="center"/>
    </xf>
    <xf numFmtId="0" fontId="14" fillId="0" borderId="0" xfId="0" applyFont="1" applyBorder="1" applyAlignment="1" applyProtection="1">
      <alignment vertical="center"/>
    </xf>
    <xf numFmtId="0" fontId="6" fillId="0" borderId="0" xfId="0" applyFont="1" applyAlignment="1" applyProtection="1">
      <alignment vertical="center"/>
    </xf>
    <xf numFmtId="0" fontId="7" fillId="0" borderId="17" xfId="0" applyFont="1" applyBorder="1" applyAlignment="1" applyProtection="1">
      <alignment vertical="center"/>
    </xf>
    <xf numFmtId="0" fontId="17" fillId="0" borderId="17" xfId="0" applyFont="1" applyBorder="1" applyAlignment="1" applyProtection="1">
      <alignment vertical="center"/>
    </xf>
    <xf numFmtId="0" fontId="7" fillId="0" borderId="51" xfId="0" applyFont="1" applyBorder="1" applyAlignment="1" applyProtection="1">
      <alignment horizontal="center" vertical="center"/>
    </xf>
    <xf numFmtId="0" fontId="7" fillId="0" borderId="46"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8" fillId="0" borderId="21" xfId="0" applyFont="1" applyBorder="1" applyAlignment="1" applyProtection="1">
      <alignment horizontal="center" vertical="center" shrinkToFit="1"/>
    </xf>
    <xf numFmtId="0" fontId="7" fillId="0" borderId="8" xfId="0" applyFont="1" applyBorder="1" applyAlignment="1" applyProtection="1">
      <alignment horizontal="center" vertical="center"/>
    </xf>
    <xf numFmtId="0" fontId="7" fillId="0" borderId="39" xfId="0" applyFont="1" applyBorder="1" applyAlignment="1" applyProtection="1">
      <alignment horizontal="center" vertical="center"/>
    </xf>
    <xf numFmtId="0" fontId="8" fillId="0" borderId="22" xfId="0" applyFont="1" applyBorder="1" applyAlignment="1" applyProtection="1">
      <alignment horizontal="center" vertical="center" shrinkToFit="1"/>
    </xf>
    <xf numFmtId="0" fontId="8" fillId="0" borderId="48" xfId="0" applyFont="1" applyBorder="1" applyAlignment="1" applyProtection="1">
      <alignment horizontal="center" vertical="center" shrinkToFit="1"/>
    </xf>
    <xf numFmtId="0" fontId="7" fillId="0" borderId="3" xfId="0" applyFont="1" applyBorder="1" applyAlignment="1" applyProtection="1">
      <alignment horizontal="center" vertical="center"/>
    </xf>
    <xf numFmtId="0" fontId="7" fillId="0" borderId="37" xfId="0" applyFont="1" applyBorder="1" applyAlignment="1" applyProtection="1">
      <alignment horizontal="center" vertical="center"/>
    </xf>
    <xf numFmtId="0" fontId="8" fillId="0" borderId="23"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0" fontId="7" fillId="0" borderId="27"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29" xfId="0" applyFont="1" applyBorder="1" applyAlignment="1" applyProtection="1">
      <alignment horizontal="center" vertical="center"/>
    </xf>
    <xf numFmtId="0" fontId="9" fillId="0" borderId="29" xfId="0" applyFont="1" applyBorder="1" applyAlignment="1" applyProtection="1">
      <alignment vertical="center"/>
    </xf>
    <xf numFmtId="0" fontId="14" fillId="0" borderId="33" xfId="0" applyFont="1" applyBorder="1" applyAlignment="1" applyProtection="1">
      <alignment vertical="center"/>
    </xf>
    <xf numFmtId="0" fontId="14" fillId="0" borderId="28" xfId="0" applyFont="1" applyBorder="1" applyAlignment="1" applyProtection="1">
      <alignment vertical="center"/>
    </xf>
    <xf numFmtId="0" fontId="7" fillId="0" borderId="3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2" xfId="0" applyFont="1" applyBorder="1" applyAlignment="1" applyProtection="1">
      <alignment horizontal="center"/>
    </xf>
    <xf numFmtId="0" fontId="7" fillId="0" borderId="13" xfId="0" applyFont="1" applyBorder="1" applyAlignment="1" applyProtection="1">
      <alignment horizontal="center" vertical="center"/>
    </xf>
    <xf numFmtId="0" fontId="7" fillId="0" borderId="15" xfId="0" applyFont="1" applyBorder="1" applyAlignment="1" applyProtection="1">
      <alignment horizontal="center" vertical="center"/>
    </xf>
    <xf numFmtId="38" fontId="10" fillId="0" borderId="1" xfId="1" applyFont="1" applyBorder="1" applyAlignment="1" applyProtection="1">
      <alignment horizontal="center" vertical="center" shrinkToFit="1"/>
    </xf>
    <xf numFmtId="0" fontId="10" fillId="0" borderId="1" xfId="0" applyFont="1" applyBorder="1" applyAlignment="1" applyProtection="1">
      <alignment horizontal="center" vertical="center" shrinkToFit="1"/>
    </xf>
    <xf numFmtId="38" fontId="10" fillId="0" borderId="0" xfId="1" applyFont="1" applyBorder="1" applyAlignment="1" applyProtection="1">
      <alignment horizontal="center" vertical="center" shrinkToFit="1"/>
    </xf>
    <xf numFmtId="38" fontId="10" fillId="0" borderId="0" xfId="1" applyFont="1" applyBorder="1" applyAlignment="1" applyProtection="1">
      <alignment vertical="center" shrinkToFit="1"/>
    </xf>
    <xf numFmtId="0" fontId="10" fillId="0" borderId="0" xfId="0" applyFont="1" applyBorder="1" applyAlignment="1" applyProtection="1">
      <alignment horizontal="center" vertical="center" shrinkToFit="1"/>
    </xf>
    <xf numFmtId="0" fontId="10" fillId="0" borderId="0" xfId="0" applyFont="1" applyBorder="1" applyAlignment="1" applyProtection="1">
      <alignment vertical="center" shrinkToFit="1"/>
    </xf>
    <xf numFmtId="38" fontId="10" fillId="0" borderId="0" xfId="0" applyNumberFormat="1" applyFont="1" applyBorder="1" applyAlignment="1" applyProtection="1">
      <alignment horizontal="center" vertical="center" shrinkToFit="1"/>
    </xf>
    <xf numFmtId="0" fontId="27" fillId="0" borderId="66" xfId="0" applyFont="1" applyBorder="1" applyAlignment="1" applyProtection="1">
      <alignment horizontal="center" vertical="center" shrinkToFit="1"/>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0" xfId="0" applyFont="1" applyBorder="1" applyAlignment="1" applyProtection="1">
      <alignment horizontal="center"/>
    </xf>
    <xf numFmtId="0" fontId="10" fillId="0" borderId="8" xfId="0" applyFont="1" applyBorder="1" applyAlignment="1" applyProtection="1">
      <alignment horizontal="left" vertical="center"/>
    </xf>
    <xf numFmtId="0" fontId="7" fillId="0" borderId="60" xfId="0" applyFont="1" applyBorder="1" applyAlignment="1" applyProtection="1">
      <alignment horizontal="center" vertical="center" shrinkToFit="1"/>
    </xf>
    <xf numFmtId="0" fontId="14" fillId="0" borderId="3" xfId="0" applyFont="1" applyBorder="1" applyAlignment="1" applyProtection="1">
      <alignment vertical="center"/>
    </xf>
    <xf numFmtId="0" fontId="14" fillId="0" borderId="27" xfId="0" applyFont="1" applyBorder="1" applyAlignment="1" applyProtection="1">
      <alignment vertical="center"/>
    </xf>
    <xf numFmtId="0" fontId="28" fillId="0" borderId="0" xfId="0" applyFont="1" applyAlignment="1" applyProtection="1">
      <alignment horizontal="left" vertical="center"/>
    </xf>
    <xf numFmtId="0" fontId="28" fillId="0" borderId="0" xfId="0" applyFont="1" applyBorder="1" applyAlignment="1" applyProtection="1">
      <alignment horizontal="center" vertical="center"/>
    </xf>
    <xf numFmtId="0" fontId="31" fillId="6" borderId="0" xfId="0" applyFont="1" applyFill="1" applyAlignment="1" applyProtection="1">
      <alignment horizontal="center" vertical="center"/>
    </xf>
    <xf numFmtId="0" fontId="28" fillId="6" borderId="0" xfId="0" applyFont="1" applyFill="1" applyAlignment="1" applyProtection="1">
      <alignment horizontal="left" vertical="center"/>
    </xf>
    <xf numFmtId="0" fontId="7" fillId="0" borderId="36" xfId="0" applyFont="1" applyBorder="1" applyAlignment="1" applyProtection="1">
      <alignment vertical="center"/>
    </xf>
    <xf numFmtId="0" fontId="7" fillId="6" borderId="0" xfId="0" applyFont="1" applyFill="1" applyProtection="1">
      <alignment vertical="center"/>
    </xf>
    <xf numFmtId="0" fontId="7" fillId="0" borderId="11" xfId="0" applyFont="1" applyBorder="1" applyProtection="1">
      <alignment vertical="center"/>
    </xf>
    <xf numFmtId="0" fontId="7" fillId="0" borderId="12" xfId="0" applyFont="1" applyBorder="1" applyProtection="1">
      <alignment vertical="center"/>
    </xf>
    <xf numFmtId="0" fontId="7" fillId="0" borderId="13" xfId="0" applyFont="1" applyBorder="1" applyProtection="1">
      <alignment vertical="center"/>
    </xf>
    <xf numFmtId="0" fontId="10" fillId="0" borderId="17" xfId="0"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6" borderId="0" xfId="0" applyFont="1" applyFill="1" applyAlignment="1" applyProtection="1">
      <alignment vertical="center"/>
    </xf>
    <xf numFmtId="0" fontId="7" fillId="6" borderId="0" xfId="0" applyFont="1" applyFill="1" applyAlignment="1" applyProtection="1">
      <alignment vertical="top"/>
    </xf>
    <xf numFmtId="0" fontId="7" fillId="0" borderId="26" xfId="0" applyFont="1" applyBorder="1" applyAlignment="1" applyProtection="1">
      <alignment horizontal="center" vertical="center"/>
    </xf>
    <xf numFmtId="0" fontId="10" fillId="0" borderId="0" xfId="0" applyFont="1" applyProtection="1">
      <alignment vertical="center"/>
    </xf>
    <xf numFmtId="0" fontId="16" fillId="0" borderId="27" xfId="0" applyFont="1" applyBorder="1" applyAlignment="1" applyProtection="1">
      <alignment vertical="center"/>
    </xf>
    <xf numFmtId="0" fontId="8" fillId="0" borderId="36" xfId="0" applyFont="1" applyBorder="1" applyAlignment="1" applyProtection="1">
      <alignment vertical="center"/>
    </xf>
    <xf numFmtId="0" fontId="11" fillId="0" borderId="12" xfId="0" applyFont="1" applyBorder="1" applyAlignment="1" applyProtection="1">
      <alignment horizontal="distributed" vertical="center" indent="1"/>
    </xf>
    <xf numFmtId="0" fontId="11" fillId="0" borderId="0" xfId="0" applyFont="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38" fontId="7" fillId="0" borderId="1" xfId="1"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5" xfId="0" applyFont="1" applyFill="1" applyBorder="1" applyAlignment="1" applyProtection="1">
      <alignment horizontal="center" vertical="center"/>
    </xf>
    <xf numFmtId="0" fontId="9" fillId="0" borderId="8" xfId="0" applyFont="1" applyBorder="1" applyAlignment="1" applyProtection="1">
      <alignment horizontal="distributed" vertical="center"/>
    </xf>
    <xf numFmtId="0" fontId="9" fillId="0" borderId="3" xfId="0" applyFont="1" applyBorder="1" applyAlignment="1" applyProtection="1">
      <alignment horizontal="distributed" vertical="center"/>
    </xf>
    <xf numFmtId="0" fontId="9" fillId="0" borderId="27" xfId="0" applyFont="1" applyBorder="1" applyAlignment="1" applyProtection="1">
      <alignment horizontal="distributed" vertical="center"/>
    </xf>
    <xf numFmtId="0" fontId="9" fillId="0" borderId="29" xfId="0" applyFont="1" applyBorder="1" applyAlignment="1" applyProtection="1">
      <alignment horizontal="distributed" vertical="center"/>
    </xf>
    <xf numFmtId="0" fontId="7" fillId="0" borderId="78" xfId="0" applyFont="1" applyFill="1" applyBorder="1" applyAlignment="1" applyProtection="1">
      <alignment horizontal="center" vertical="center"/>
    </xf>
    <xf numFmtId="0" fontId="10" fillId="0" borderId="0" xfId="0" quotePrefix="1" applyFont="1" applyAlignment="1" applyProtection="1">
      <alignment horizontal="right" vertical="center"/>
    </xf>
    <xf numFmtId="0" fontId="10" fillId="0" borderId="0" xfId="0" applyFont="1" applyAlignment="1" applyProtection="1">
      <alignment horizontal="center" vertical="center"/>
    </xf>
    <xf numFmtId="0" fontId="10" fillId="0" borderId="0" xfId="0" applyFont="1" applyAlignment="1" applyProtection="1">
      <alignment vertical="center"/>
    </xf>
    <xf numFmtId="0" fontId="10" fillId="0" borderId="0" xfId="0" quotePrefix="1" applyFont="1" applyProtection="1">
      <alignment vertical="center"/>
    </xf>
    <xf numFmtId="0" fontId="10" fillId="0" borderId="79" xfId="0" applyFont="1" applyBorder="1" applyProtection="1">
      <alignment vertical="center"/>
    </xf>
    <xf numFmtId="0" fontId="10" fillId="0" borderId="8" xfId="0" applyFont="1" applyBorder="1" applyProtection="1">
      <alignment vertical="center"/>
    </xf>
    <xf numFmtId="177" fontId="10" fillId="0" borderId="0" xfId="0" applyNumberFormat="1" applyFont="1" applyAlignment="1" applyProtection="1">
      <alignment vertical="center"/>
    </xf>
    <xf numFmtId="0" fontId="10" fillId="0" borderId="8" xfId="0" applyFont="1" applyBorder="1" applyAlignment="1" applyProtection="1">
      <alignment horizontal="center" vertical="center"/>
    </xf>
    <xf numFmtId="177" fontId="10" fillId="0" borderId="8" xfId="0" applyNumberFormat="1" applyFont="1" applyBorder="1" applyAlignment="1" applyProtection="1">
      <alignment vertical="center"/>
    </xf>
    <xf numFmtId="0" fontId="10" fillId="0" borderId="1" xfId="0" applyFont="1" applyBorder="1" applyAlignment="1" applyProtection="1">
      <alignment vertical="center" shrinkToFit="1"/>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43" fillId="0" borderId="0" xfId="0" applyFont="1" applyProtection="1">
      <alignment vertical="center"/>
    </xf>
    <xf numFmtId="0" fontId="10" fillId="0" borderId="8" xfId="0" applyFont="1" applyBorder="1" applyAlignment="1" applyProtection="1">
      <alignment vertical="center"/>
    </xf>
    <xf numFmtId="0" fontId="10" fillId="0" borderId="8" xfId="0" applyFont="1" applyBorder="1" applyAlignment="1" applyProtection="1">
      <alignment horizontal="right" vertical="center"/>
    </xf>
    <xf numFmtId="0" fontId="10" fillId="0" borderId="1" xfId="0" applyFont="1" applyBorder="1" applyAlignment="1" applyProtection="1">
      <alignment horizontal="center" vertical="center"/>
    </xf>
    <xf numFmtId="0" fontId="10" fillId="0" borderId="1" xfId="0" applyFont="1" applyBorder="1" applyProtection="1">
      <alignment vertical="center"/>
    </xf>
    <xf numFmtId="0" fontId="12" fillId="0" borderId="0" xfId="0" applyFont="1" applyAlignment="1" applyProtection="1">
      <alignment horizontal="center" vertical="center"/>
    </xf>
    <xf numFmtId="0" fontId="13" fillId="0" borderId="0" xfId="0" applyFont="1" applyProtection="1">
      <alignment vertical="center"/>
    </xf>
    <xf numFmtId="0" fontId="0" fillId="0" borderId="0" xfId="0" applyAlignment="1" applyProtection="1">
      <alignment vertical="center"/>
    </xf>
    <xf numFmtId="0" fontId="0" fillId="0" borderId="0" xfId="0" applyFill="1" applyBorder="1" applyAlignment="1" applyProtection="1">
      <alignment horizontal="center" vertical="center"/>
    </xf>
    <xf numFmtId="0" fontId="13" fillId="0" borderId="0" xfId="0" applyFont="1" applyFill="1" applyBorder="1" applyAlignment="1" applyProtection="1">
      <alignment vertical="center"/>
    </xf>
    <xf numFmtId="0" fontId="39" fillId="0" borderId="0" xfId="0" applyFont="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8" fillId="0" borderId="32" xfId="0" applyFont="1" applyBorder="1" applyAlignment="1" applyProtection="1">
      <alignment horizontal="center" vertical="center"/>
    </xf>
    <xf numFmtId="0" fontId="0" fillId="0" borderId="0" xfId="0" applyFill="1" applyBorder="1" applyAlignment="1" applyProtection="1">
      <alignment vertical="center"/>
    </xf>
    <xf numFmtId="0" fontId="0" fillId="0" borderId="83" xfId="0" applyBorder="1" applyProtection="1">
      <alignment vertical="center"/>
    </xf>
    <xf numFmtId="0" fontId="42" fillId="0" borderId="0" xfId="0" applyFont="1" applyFill="1" applyBorder="1" applyAlignment="1" applyProtection="1">
      <alignment vertical="center"/>
    </xf>
    <xf numFmtId="0" fontId="0" fillId="0" borderId="53" xfId="0" applyBorder="1" applyProtection="1">
      <alignment vertical="center"/>
    </xf>
    <xf numFmtId="0" fontId="0" fillId="0" borderId="54" xfId="0" applyBorder="1" applyProtection="1">
      <alignment vertical="center"/>
    </xf>
    <xf numFmtId="0" fontId="0" fillId="0" borderId="0" xfId="0" applyFill="1" applyProtection="1">
      <alignment vertical="center"/>
    </xf>
    <xf numFmtId="0" fontId="48" fillId="0" borderId="0" xfId="0" applyFont="1" applyProtection="1">
      <alignment vertical="center"/>
    </xf>
    <xf numFmtId="0" fontId="0" fillId="0" borderId="1" xfId="0" applyBorder="1" applyProtection="1">
      <alignment vertical="center"/>
    </xf>
    <xf numFmtId="0" fontId="18" fillId="0" borderId="91" xfId="0" applyFont="1" applyBorder="1" applyAlignment="1" applyProtection="1">
      <alignment horizontal="center" vertical="center"/>
    </xf>
    <xf numFmtId="0" fontId="18" fillId="0" borderId="31" xfId="0" applyFont="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0" xfId="0" applyFill="1" applyBorder="1" applyAlignment="1" applyProtection="1">
      <alignment horizontal="center" vertical="center" wrapText="1"/>
    </xf>
    <xf numFmtId="0" fontId="0" fillId="0" borderId="21" xfId="0" applyFill="1" applyBorder="1" applyAlignment="1" applyProtection="1">
      <alignment horizontal="center" vertical="center"/>
    </xf>
    <xf numFmtId="0" fontId="20" fillId="3" borderId="24"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21" fillId="3" borderId="11"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0" fontId="21" fillId="3" borderId="18" xfId="0"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shrinkToFit="1"/>
    </xf>
    <xf numFmtId="0" fontId="18" fillId="0" borderId="45" xfId="0" applyFont="1" applyFill="1" applyBorder="1" applyAlignment="1" applyProtection="1">
      <alignment horizontal="center" vertical="center" shrinkToFit="1"/>
    </xf>
    <xf numFmtId="0" fontId="22" fillId="3" borderId="12" xfId="0" applyFont="1" applyFill="1" applyBorder="1" applyAlignment="1" applyProtection="1">
      <alignment horizontal="center" vertical="center"/>
      <protection locked="0"/>
    </xf>
    <xf numFmtId="0" fontId="22" fillId="3" borderId="13"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protection locked="0"/>
    </xf>
    <xf numFmtId="0" fontId="22" fillId="3" borderId="15"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3" borderId="37"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18" fillId="0" borderId="8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8" fillId="0" borderId="40" xfId="0" applyFont="1" applyBorder="1" applyAlignment="1" applyProtection="1">
      <alignment horizontal="center" vertical="center" wrapText="1"/>
    </xf>
    <xf numFmtId="0" fontId="18" fillId="0" borderId="46" xfId="0" applyFont="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51" xfId="0" applyFont="1" applyFill="1" applyBorder="1" applyAlignment="1" applyProtection="1">
      <alignment horizontal="center" vertical="center"/>
    </xf>
    <xf numFmtId="0" fontId="19" fillId="3" borderId="49" xfId="0" applyFont="1" applyFill="1" applyBorder="1" applyAlignment="1" applyProtection="1">
      <alignment horizontal="distributed" vertical="center" indent="1"/>
      <protection locked="0"/>
    </xf>
    <xf numFmtId="0" fontId="19" fillId="3" borderId="29" xfId="0" applyFont="1" applyFill="1" applyBorder="1" applyAlignment="1" applyProtection="1">
      <alignment horizontal="distributed" vertical="center" indent="1"/>
      <protection locked="0"/>
    </xf>
    <xf numFmtId="0" fontId="19" fillId="3" borderId="88" xfId="0" applyFont="1" applyFill="1" applyBorder="1" applyAlignment="1" applyProtection="1">
      <alignment horizontal="distributed" vertical="center" indent="1"/>
      <protection locked="0"/>
    </xf>
    <xf numFmtId="0" fontId="20" fillId="3" borderId="87" xfId="0" applyFont="1" applyFill="1" applyBorder="1" applyAlignment="1" applyProtection="1">
      <alignment horizontal="distributed" vertical="center" indent="1"/>
      <protection locked="0"/>
    </xf>
    <xf numFmtId="0" fontId="20" fillId="3" borderId="29" xfId="0" applyFont="1" applyFill="1" applyBorder="1" applyAlignment="1" applyProtection="1">
      <alignment horizontal="distributed" vertical="center" indent="1"/>
      <protection locked="0"/>
    </xf>
    <xf numFmtId="0" fontId="20" fillId="3" borderId="34" xfId="0" applyFont="1" applyFill="1" applyBorder="1" applyAlignment="1" applyProtection="1">
      <alignment horizontal="distributed" vertical="center" indent="1"/>
      <protection locked="0"/>
    </xf>
    <xf numFmtId="0" fontId="20" fillId="3" borderId="49" xfId="0" applyFont="1" applyFill="1" applyBorder="1" applyAlignment="1" applyProtection="1">
      <alignment horizontal="center" vertical="center"/>
      <protection locked="0"/>
    </xf>
    <xf numFmtId="0" fontId="20" fillId="3" borderId="34" xfId="0" applyFont="1" applyFill="1" applyBorder="1" applyAlignment="1" applyProtection="1">
      <alignment horizontal="center" vertical="center"/>
      <protection locked="0"/>
    </xf>
    <xf numFmtId="0" fontId="29" fillId="0" borderId="51" xfId="0" applyFont="1" applyBorder="1" applyAlignment="1" applyProtection="1">
      <alignment horizontal="center" vertical="center" wrapText="1"/>
    </xf>
    <xf numFmtId="0" fontId="29" fillId="0" borderId="43" xfId="0" applyFont="1" applyBorder="1" applyAlignment="1" applyProtection="1">
      <alignment horizontal="center" vertical="center"/>
    </xf>
    <xf numFmtId="0" fontId="29" fillId="0" borderId="45" xfId="0" applyFont="1" applyBorder="1" applyAlignment="1" applyProtection="1">
      <alignment horizontal="center" vertical="center"/>
    </xf>
    <xf numFmtId="0" fontId="18" fillId="3" borderId="51" xfId="0" applyFont="1" applyFill="1" applyBorder="1" applyAlignment="1" applyProtection="1">
      <alignment horizontal="center" vertical="center"/>
      <protection locked="0"/>
    </xf>
    <xf numFmtId="0" fontId="18" fillId="3" borderId="43" xfId="0" applyFont="1" applyFill="1" applyBorder="1" applyAlignment="1" applyProtection="1">
      <alignment horizontal="center" vertical="center"/>
      <protection locked="0"/>
    </xf>
    <xf numFmtId="0" fontId="18" fillId="3" borderId="45" xfId="0" applyFont="1" applyFill="1" applyBorder="1" applyAlignment="1" applyProtection="1">
      <alignment horizontal="center" vertical="center"/>
      <protection locked="0"/>
    </xf>
    <xf numFmtId="0" fontId="19" fillId="3" borderId="67" xfId="0" applyFont="1" applyFill="1" applyBorder="1" applyAlignment="1" applyProtection="1">
      <alignment horizontal="distributed" vertical="center" indent="1"/>
      <protection locked="0"/>
    </xf>
    <xf numFmtId="0" fontId="19" fillId="3" borderId="3" xfId="0" applyFont="1" applyFill="1" applyBorder="1" applyAlignment="1" applyProtection="1">
      <alignment horizontal="distributed" vertical="center" indent="1"/>
      <protection locked="0"/>
    </xf>
    <xf numFmtId="0" fontId="19" fillId="3" borderId="85" xfId="0" applyFont="1" applyFill="1" applyBorder="1" applyAlignment="1" applyProtection="1">
      <alignment horizontal="distributed" vertical="center" indent="1"/>
      <protection locked="0"/>
    </xf>
    <xf numFmtId="0" fontId="20" fillId="3" borderId="30" xfId="0" applyFont="1" applyFill="1" applyBorder="1" applyAlignment="1" applyProtection="1">
      <alignment horizontal="distributed" vertical="center" indent="1"/>
      <protection locked="0"/>
    </xf>
    <xf numFmtId="0" fontId="20" fillId="3" borderId="3" xfId="0" applyFont="1" applyFill="1" applyBorder="1" applyAlignment="1" applyProtection="1">
      <alignment horizontal="distributed" vertical="center" indent="1"/>
      <protection locked="0"/>
    </xf>
    <xf numFmtId="0" fontId="20" fillId="3" borderId="37" xfId="0" applyFont="1" applyFill="1" applyBorder="1" applyAlignment="1" applyProtection="1">
      <alignment horizontal="distributed" vertical="center" indent="1"/>
      <protection locked="0"/>
    </xf>
    <xf numFmtId="0" fontId="48" fillId="0" borderId="2" xfId="0" applyFont="1" applyFill="1" applyBorder="1" applyAlignment="1" applyProtection="1">
      <alignment horizontal="center" vertical="center"/>
    </xf>
    <xf numFmtId="0" fontId="48" fillId="0" borderId="3" xfId="0" applyFont="1" applyFill="1" applyBorder="1" applyAlignment="1" applyProtection="1">
      <alignment horizontal="center" vertical="center"/>
    </xf>
    <xf numFmtId="0" fontId="48" fillId="0" borderId="4" xfId="0" applyFont="1" applyFill="1" applyBorder="1" applyAlignment="1" applyProtection="1">
      <alignment horizontal="center" vertical="center"/>
    </xf>
    <xf numFmtId="0" fontId="47" fillId="0" borderId="2" xfId="0" applyFont="1" applyBorder="1" applyAlignment="1" applyProtection="1">
      <alignment horizontal="center" vertical="center"/>
    </xf>
    <xf numFmtId="0" fontId="47" fillId="0" borderId="4" xfId="0" applyFont="1" applyBorder="1" applyAlignment="1" applyProtection="1">
      <alignment horizontal="center" vertical="center"/>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distributed" vertical="center" indent="1"/>
      <protection locked="0"/>
    </xf>
    <xf numFmtId="0" fontId="0" fillId="3" borderId="3" xfId="0" applyFill="1" applyBorder="1" applyAlignment="1" applyProtection="1">
      <alignment horizontal="distributed" vertical="center" indent="1"/>
      <protection locked="0"/>
    </xf>
    <xf numFmtId="0" fontId="0" fillId="3" borderId="30" xfId="0" applyFill="1" applyBorder="1" applyAlignment="1" applyProtection="1">
      <alignment horizontal="distributed" vertical="center" indent="1"/>
      <protection locked="0"/>
    </xf>
    <xf numFmtId="0" fontId="0" fillId="3" borderId="4" xfId="0" applyFill="1" applyBorder="1" applyAlignment="1" applyProtection="1">
      <alignment horizontal="distributed" vertical="center" indent="1"/>
      <protection locked="0"/>
    </xf>
    <xf numFmtId="0" fontId="12" fillId="3" borderId="51" xfId="0" applyFont="1" applyFill="1" applyBorder="1" applyAlignment="1" applyProtection="1">
      <alignment horizontal="center" vertical="center"/>
    </xf>
    <xf numFmtId="0" fontId="12" fillId="3" borderId="43" xfId="0" applyFont="1" applyFill="1" applyBorder="1" applyAlignment="1" applyProtection="1">
      <alignment horizontal="center" vertical="center"/>
    </xf>
    <xf numFmtId="0" fontId="12" fillId="3" borderId="45" xfId="0" applyFont="1" applyFill="1" applyBorder="1" applyAlignment="1" applyProtection="1">
      <alignment horizontal="center" vertical="center"/>
    </xf>
    <xf numFmtId="0" fontId="21" fillId="3" borderId="51" xfId="0" applyFont="1" applyFill="1" applyBorder="1" applyAlignment="1" applyProtection="1">
      <alignment horizontal="center" vertical="center"/>
      <protection locked="0"/>
    </xf>
    <xf numFmtId="0" fontId="22" fillId="3" borderId="43" xfId="0" applyFont="1" applyFill="1" applyBorder="1" applyAlignment="1" applyProtection="1">
      <alignment horizontal="center" vertical="center"/>
      <protection locked="0"/>
    </xf>
    <xf numFmtId="0" fontId="22" fillId="3" borderId="45" xfId="0" applyFont="1" applyFill="1" applyBorder="1" applyAlignment="1" applyProtection="1">
      <alignment horizontal="center" vertical="center"/>
      <protection locked="0"/>
    </xf>
    <xf numFmtId="0" fontId="21" fillId="3" borderId="55" xfId="0" applyFont="1" applyFill="1" applyBorder="1" applyAlignment="1" applyProtection="1">
      <alignment horizontal="center" vertical="center"/>
      <protection locked="0"/>
    </xf>
    <xf numFmtId="0" fontId="21" fillId="3" borderId="27" xfId="0" applyFont="1" applyFill="1" applyBorder="1" applyAlignment="1" applyProtection="1">
      <alignment horizontal="center" vertical="center"/>
      <protection locked="0"/>
    </xf>
    <xf numFmtId="0" fontId="21" fillId="3" borderId="36" xfId="0" applyFont="1" applyFill="1" applyBorder="1" applyAlignment="1" applyProtection="1">
      <alignment horizontal="center" vertical="center"/>
      <protection locked="0"/>
    </xf>
    <xf numFmtId="0" fontId="24" fillId="0" borderId="0" xfId="0" applyFont="1" applyAlignment="1" applyProtection="1">
      <alignment horizontal="center" vertical="center"/>
    </xf>
    <xf numFmtId="0" fontId="18" fillId="0" borderId="57" xfId="0" applyFont="1" applyBorder="1" applyAlignment="1" applyProtection="1">
      <alignment horizontal="center" vertical="center"/>
    </xf>
    <xf numFmtId="0" fontId="18" fillId="0" borderId="58" xfId="0" applyFont="1" applyBorder="1" applyAlignment="1" applyProtection="1">
      <alignment horizontal="center" vertical="center"/>
    </xf>
    <xf numFmtId="0" fontId="18" fillId="0" borderId="56" xfId="0" applyFont="1" applyBorder="1" applyAlignment="1" applyProtection="1">
      <alignment horizontal="center" vertical="center"/>
    </xf>
    <xf numFmtId="0" fontId="18" fillId="0" borderId="51"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45" xfId="0" applyFont="1" applyBorder="1" applyAlignment="1" applyProtection="1">
      <alignment horizontal="center" vertical="center"/>
    </xf>
    <xf numFmtId="0" fontId="18" fillId="0" borderId="49" xfId="0" applyFont="1" applyBorder="1" applyAlignment="1" applyProtection="1">
      <alignment horizontal="center" vertical="center"/>
    </xf>
    <xf numFmtId="0" fontId="18" fillId="0" borderId="29"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76" xfId="0" applyFont="1" applyBorder="1" applyAlignment="1" applyProtection="1">
      <alignment horizontal="center" vertical="center"/>
    </xf>
    <xf numFmtId="0" fontId="19" fillId="3" borderId="55" xfId="0"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shrinkToFit="1"/>
      <protection locked="0"/>
    </xf>
    <xf numFmtId="0" fontId="20" fillId="3" borderId="35" xfId="0" applyFont="1" applyFill="1" applyBorder="1" applyAlignment="1" applyProtection="1">
      <alignment horizontal="center" vertical="center" shrinkToFit="1"/>
      <protection locked="0"/>
    </xf>
    <xf numFmtId="0" fontId="18" fillId="0" borderId="38" xfId="0" applyFont="1" applyBorder="1" applyAlignment="1" applyProtection="1">
      <alignment horizontal="center" vertical="center"/>
    </xf>
    <xf numFmtId="0" fontId="18" fillId="0" borderId="7" xfId="0" applyFont="1" applyBorder="1" applyAlignment="1" applyProtection="1">
      <alignment horizontal="center" vertical="center"/>
    </xf>
    <xf numFmtId="0" fontId="21" fillId="3" borderId="77" xfId="0" applyFont="1" applyFill="1" applyBorder="1" applyAlignment="1" applyProtection="1">
      <alignment horizontal="distributed" vertical="center" indent="3"/>
      <protection locked="0"/>
    </xf>
    <xf numFmtId="0" fontId="22" fillId="3" borderId="80" xfId="0" applyFont="1" applyFill="1" applyBorder="1" applyAlignment="1" applyProtection="1">
      <alignment horizontal="distributed" vertical="center" indent="3"/>
      <protection locked="0"/>
    </xf>
    <xf numFmtId="0" fontId="22" fillId="3" borderId="27" xfId="0" applyFont="1" applyFill="1" applyBorder="1" applyAlignment="1" applyProtection="1">
      <alignment horizontal="distributed" vertical="center" indent="3"/>
      <protection locked="0"/>
    </xf>
    <xf numFmtId="0" fontId="22" fillId="3" borderId="36" xfId="0" applyFont="1" applyFill="1" applyBorder="1" applyAlignment="1" applyProtection="1">
      <alignment horizontal="distributed" vertical="center" indent="3"/>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47" fillId="0" borderId="2" xfId="0" applyFont="1" applyBorder="1" applyAlignment="1" applyProtection="1">
      <alignment horizontal="center" vertical="center" wrapText="1"/>
    </xf>
    <xf numFmtId="0" fontId="20" fillId="3" borderId="29"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85"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 xfId="0" applyFont="1" applyBorder="1" applyAlignment="1" applyProtection="1">
      <alignment horizontal="center" vertical="center" wrapText="1"/>
    </xf>
    <xf numFmtId="0" fontId="47" fillId="0" borderId="3" xfId="0" applyFont="1" applyBorder="1" applyAlignment="1" applyProtection="1">
      <alignment horizontal="center" vertical="center"/>
    </xf>
    <xf numFmtId="0" fontId="46" fillId="0" borderId="51" xfId="0" applyFont="1" applyBorder="1" applyAlignment="1" applyProtection="1">
      <alignment horizontal="center" vertical="center" wrapText="1"/>
    </xf>
    <xf numFmtId="0" fontId="47" fillId="0" borderId="45" xfId="0" applyFont="1" applyBorder="1" applyAlignment="1" applyProtection="1">
      <alignment horizontal="center" vertical="center"/>
    </xf>
    <xf numFmtId="0" fontId="0" fillId="3" borderId="16"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19" fillId="3" borderId="55" xfId="0" applyFont="1" applyFill="1" applyBorder="1" applyAlignment="1" applyProtection="1">
      <alignment horizontal="distributed" vertical="center" indent="1"/>
      <protection locked="0"/>
    </xf>
    <xf numFmtId="0" fontId="19" fillId="3" borderId="27" xfId="0" applyFont="1" applyFill="1" applyBorder="1" applyAlignment="1" applyProtection="1">
      <alignment horizontal="distributed" vertical="center" indent="1"/>
      <protection locked="0"/>
    </xf>
    <xf numFmtId="0" fontId="19" fillId="3" borderId="86" xfId="0" applyFont="1" applyFill="1" applyBorder="1" applyAlignment="1" applyProtection="1">
      <alignment horizontal="distributed" vertical="center" indent="1"/>
      <protection locked="0"/>
    </xf>
    <xf numFmtId="0" fontId="20" fillId="3" borderId="81" xfId="0" applyFont="1" applyFill="1" applyBorder="1" applyAlignment="1" applyProtection="1">
      <alignment horizontal="distributed" vertical="center" indent="1"/>
      <protection locked="0"/>
    </xf>
    <xf numFmtId="0" fontId="20" fillId="3" borderId="27" xfId="0" applyFont="1" applyFill="1" applyBorder="1" applyAlignment="1" applyProtection="1">
      <alignment horizontal="distributed" vertical="center" indent="1"/>
      <protection locked="0"/>
    </xf>
    <xf numFmtId="0" fontId="20" fillId="3" borderId="36" xfId="0" applyFont="1" applyFill="1" applyBorder="1" applyAlignment="1" applyProtection="1">
      <alignment horizontal="distributed" vertical="center" indent="1"/>
      <protection locked="0"/>
    </xf>
    <xf numFmtId="0" fontId="20" fillId="3" borderId="55" xfId="0" applyFont="1" applyFill="1" applyBorder="1" applyAlignment="1" applyProtection="1">
      <alignment horizontal="center" vertical="center"/>
      <protection locked="0"/>
    </xf>
    <xf numFmtId="0" fontId="20" fillId="3" borderId="36" xfId="0" applyFont="1" applyFill="1" applyBorder="1" applyAlignment="1" applyProtection="1">
      <alignment horizontal="center" vertical="center"/>
      <protection locked="0"/>
    </xf>
    <xf numFmtId="0" fontId="20" fillId="3" borderId="27"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xf>
    <xf numFmtId="0" fontId="49" fillId="0" borderId="1" xfId="0" applyFont="1" applyBorder="1" applyAlignment="1" applyProtection="1">
      <alignment horizontal="center" vertical="center"/>
    </xf>
    <xf numFmtId="0" fontId="44" fillId="0" borderId="0" xfId="0" applyFont="1" applyAlignment="1" applyProtection="1">
      <alignment horizontal="center" vertical="center"/>
    </xf>
    <xf numFmtId="0" fontId="10" fillId="0" borderId="1" xfId="0" applyFont="1" applyBorder="1" applyAlignment="1" applyProtection="1">
      <alignment horizontal="center" vertical="center" shrinkToFit="1"/>
    </xf>
    <xf numFmtId="0" fontId="10" fillId="0" borderId="1" xfId="0" applyFont="1" applyBorder="1" applyAlignment="1" applyProtection="1">
      <alignment vertical="center" shrinkToFit="1"/>
    </xf>
    <xf numFmtId="177" fontId="10" fillId="0" borderId="0" xfId="0" applyNumberFormat="1" applyFont="1" applyAlignment="1" applyProtection="1">
      <alignment horizontal="right" vertical="center"/>
    </xf>
    <xf numFmtId="0" fontId="10" fillId="0" borderId="0" xfId="0" applyFont="1" applyAlignment="1" applyProtection="1">
      <alignment horizontal="center" vertical="center"/>
    </xf>
    <xf numFmtId="0" fontId="10" fillId="0" borderId="2"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0" fillId="0" borderId="0" xfId="0" applyFont="1" applyAlignment="1" applyProtection="1">
      <alignment horizontal="distributed" vertical="center"/>
    </xf>
    <xf numFmtId="177" fontId="10" fillId="0" borderId="8" xfId="0" applyNumberFormat="1" applyFont="1" applyBorder="1" applyAlignment="1" applyProtection="1">
      <alignment horizontal="right" vertical="center"/>
    </xf>
    <xf numFmtId="0" fontId="10" fillId="0" borderId="0" xfId="0" applyFont="1" applyBorder="1" applyAlignment="1" applyProtection="1">
      <alignment horizontal="distributed" vertical="center" indent="2"/>
    </xf>
    <xf numFmtId="0" fontId="10" fillId="0" borderId="0" xfId="0" applyFont="1" applyAlignment="1" applyProtection="1">
      <alignment horizontal="distributed" vertical="top"/>
    </xf>
    <xf numFmtId="0" fontId="10" fillId="0" borderId="8" xfId="0" applyFont="1" applyBorder="1" applyAlignment="1" applyProtection="1">
      <alignment horizontal="distributed" vertical="center"/>
    </xf>
    <xf numFmtId="0" fontId="10" fillId="0" borderId="0" xfId="0" applyFont="1" applyAlignment="1" applyProtection="1">
      <alignment horizontal="center"/>
    </xf>
    <xf numFmtId="0" fontId="9" fillId="0" borderId="1" xfId="0" applyFont="1" applyBorder="1" applyAlignment="1" applyProtection="1">
      <alignment horizontal="center" vertical="center"/>
    </xf>
    <xf numFmtId="0" fontId="10" fillId="0" borderId="8"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7" fillId="0" borderId="43" xfId="0" applyFont="1" applyBorder="1" applyAlignment="1" applyProtection="1">
      <alignment horizontal="distributed" vertical="center" indent="5"/>
    </xf>
    <xf numFmtId="0" fontId="7" fillId="0" borderId="44" xfId="0" applyFont="1" applyBorder="1" applyAlignment="1" applyProtection="1">
      <alignment horizontal="distributed" vertical="center" indent="5"/>
    </xf>
    <xf numFmtId="0" fontId="11" fillId="0" borderId="19" xfId="0" applyFont="1" applyBorder="1" applyAlignment="1" applyProtection="1">
      <alignment horizontal="distributed" vertical="center" indent="1"/>
    </xf>
    <xf numFmtId="0" fontId="11" fillId="0" borderId="20" xfId="0" applyFont="1" applyBorder="1" applyAlignment="1" applyProtection="1">
      <alignment horizontal="distributed" vertical="center" indent="1"/>
    </xf>
    <xf numFmtId="0" fontId="11" fillId="0" borderId="21" xfId="0" applyFont="1" applyBorder="1" applyAlignment="1" applyProtection="1">
      <alignment horizontal="distributed" vertical="center" indent="1"/>
    </xf>
    <xf numFmtId="0" fontId="11" fillId="0" borderId="23" xfId="0" applyFont="1" applyBorder="1" applyAlignment="1" applyProtection="1">
      <alignment horizontal="distributed" vertical="center" indent="1"/>
    </xf>
    <xf numFmtId="0" fontId="11" fillId="0" borderId="24" xfId="0" applyFont="1" applyBorder="1" applyAlignment="1" applyProtection="1">
      <alignment horizontal="distributed" vertical="center" indent="1"/>
    </xf>
    <xf numFmtId="0" fontId="11" fillId="0" borderId="25" xfId="0" applyFont="1" applyBorder="1" applyAlignment="1" applyProtection="1">
      <alignment horizontal="distributed" vertical="center" indent="1"/>
    </xf>
    <xf numFmtId="0" fontId="7" fillId="0" borderId="22" xfId="0" applyFont="1" applyBorder="1" applyAlignment="1" applyProtection="1">
      <alignment horizontal="center" vertical="center"/>
    </xf>
    <xf numFmtId="0" fontId="7" fillId="0" borderId="48" xfId="0" applyFont="1" applyBorder="1" applyAlignment="1" applyProtection="1">
      <alignment horizontal="center" vertical="center"/>
    </xf>
    <xf numFmtId="0" fontId="8" fillId="0" borderId="3" xfId="0" applyFont="1" applyBorder="1" applyAlignment="1" applyProtection="1">
      <alignment horizontal="distributed" vertical="center"/>
    </xf>
    <xf numFmtId="0" fontId="9" fillId="0" borderId="24" xfId="0" applyFont="1" applyBorder="1" applyAlignment="1" applyProtection="1">
      <alignment horizontal="center" vertical="center"/>
    </xf>
    <xf numFmtId="0" fontId="40" fillId="0" borderId="0" xfId="0" applyFont="1" applyAlignment="1" applyProtection="1">
      <alignment horizontal="center" vertical="center" shrinkToFit="1"/>
    </xf>
    <xf numFmtId="0" fontId="7" fillId="0" borderId="41" xfId="0" applyFont="1" applyBorder="1" applyAlignment="1" applyProtection="1">
      <alignment horizontal="center" vertical="center"/>
    </xf>
    <xf numFmtId="0" fontId="7" fillId="0" borderId="42" xfId="0" applyFont="1" applyBorder="1" applyAlignment="1" applyProtection="1">
      <alignment horizontal="distributed" vertical="center" indent="3"/>
    </xf>
    <xf numFmtId="0" fontId="7" fillId="0" borderId="43" xfId="0" applyFont="1" applyBorder="1" applyAlignment="1" applyProtection="1">
      <alignment horizontal="distributed" vertical="center" indent="3"/>
    </xf>
    <xf numFmtId="0" fontId="7" fillId="0" borderId="45" xfId="0" applyFont="1" applyBorder="1" applyAlignment="1" applyProtection="1">
      <alignment horizontal="distributed" vertical="center" indent="3"/>
    </xf>
    <xf numFmtId="0" fontId="7" fillId="0" borderId="38" xfId="0" applyFont="1" applyBorder="1" applyAlignment="1" applyProtection="1">
      <alignment horizontal="center" vertical="center"/>
    </xf>
    <xf numFmtId="0" fontId="7" fillId="0" borderId="47" xfId="0" applyFont="1" applyBorder="1" applyAlignment="1" applyProtection="1">
      <alignment horizontal="center" vertical="center"/>
    </xf>
    <xf numFmtId="0" fontId="9" fillId="0" borderId="31"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6" xfId="0" applyFont="1" applyBorder="1" applyAlignment="1" applyProtection="1">
      <alignment horizontal="center" vertical="center"/>
    </xf>
    <xf numFmtId="0" fontId="8" fillId="0" borderId="8" xfId="0" applyFont="1" applyBorder="1" applyAlignment="1" applyProtection="1">
      <alignment horizontal="distributed" vertical="center"/>
    </xf>
    <xf numFmtId="0" fontId="23" fillId="0" borderId="49" xfId="0" applyFont="1" applyBorder="1" applyAlignment="1" applyProtection="1">
      <alignment horizontal="distributed" vertical="center" indent="1"/>
    </xf>
    <xf numFmtId="0" fontId="23" fillId="0" borderId="29" xfId="0" applyFont="1" applyBorder="1" applyAlignment="1" applyProtection="1">
      <alignment horizontal="distributed" vertical="center" indent="1"/>
    </xf>
    <xf numFmtId="0" fontId="23" fillId="0" borderId="34" xfId="0" applyFont="1" applyBorder="1" applyAlignment="1" applyProtection="1">
      <alignment horizontal="distributed" vertical="center" indent="1"/>
    </xf>
    <xf numFmtId="0" fontId="23" fillId="0" borderId="55" xfId="0" applyFont="1" applyBorder="1" applyAlignment="1" applyProtection="1">
      <alignment horizontal="distributed" vertical="center" indent="2"/>
    </xf>
    <xf numFmtId="0" fontId="23" fillId="0" borderId="27" xfId="0" applyFont="1" applyBorder="1" applyAlignment="1" applyProtection="1">
      <alignment horizontal="distributed" vertical="center" indent="2"/>
    </xf>
    <xf numFmtId="0" fontId="23" fillId="0" borderId="36" xfId="0" applyFont="1" applyBorder="1" applyAlignment="1" applyProtection="1">
      <alignment horizontal="distributed" vertical="center" indent="2"/>
    </xf>
    <xf numFmtId="0" fontId="11" fillId="0" borderId="51"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45" fillId="0" borderId="43" xfId="0" applyFont="1" applyBorder="1" applyAlignment="1" applyProtection="1">
      <alignment horizontal="right" vertical="top"/>
    </xf>
    <xf numFmtId="0" fontId="7" fillId="0" borderId="23" xfId="0" applyFont="1" applyBorder="1" applyAlignment="1" applyProtection="1">
      <alignment horizontal="center" vertical="center"/>
    </xf>
    <xf numFmtId="0" fontId="7" fillId="0" borderId="25" xfId="0" applyFont="1" applyBorder="1" applyAlignment="1" applyProtection="1">
      <alignment horizontal="center" vertical="center"/>
    </xf>
    <xf numFmtId="0" fontId="17" fillId="0" borderId="0" xfId="0" applyFont="1" applyBorder="1" applyAlignment="1" applyProtection="1">
      <alignment horizontal="right" vertical="center"/>
    </xf>
    <xf numFmtId="0" fontId="8" fillId="0" borderId="27" xfId="0" applyFont="1" applyBorder="1" applyAlignment="1" applyProtection="1">
      <alignment horizontal="distributed" vertical="center"/>
    </xf>
    <xf numFmtId="0" fontId="7"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8" fillId="0" borderId="14" xfId="0" applyFont="1" applyBorder="1" applyAlignment="1" applyProtection="1">
      <alignment horizontal="center" vertical="center" textRotation="255"/>
    </xf>
    <xf numFmtId="0" fontId="8" fillId="0" borderId="6" xfId="0" applyFont="1" applyBorder="1" applyAlignment="1" applyProtection="1">
      <alignment horizontal="center" vertical="center" textRotation="255"/>
    </xf>
    <xf numFmtId="0" fontId="8" fillId="0" borderId="16" xfId="0" applyFont="1" applyBorder="1" applyAlignment="1" applyProtection="1">
      <alignment horizontal="center" vertical="center" textRotation="255"/>
    </xf>
    <xf numFmtId="0" fontId="8" fillId="0" borderId="50" xfId="0" applyFont="1" applyBorder="1" applyAlignment="1" applyProtection="1">
      <alignment horizontal="center" vertical="center" textRotation="255"/>
    </xf>
    <xf numFmtId="0" fontId="10" fillId="0" borderId="8" xfId="0" applyFont="1" applyBorder="1" applyAlignment="1" applyProtection="1">
      <alignment horizontal="distributed" wrapText="1" indent="1"/>
    </xf>
    <xf numFmtId="0" fontId="10" fillId="0" borderId="8" xfId="0" applyFont="1" applyBorder="1" applyAlignment="1" applyProtection="1">
      <alignment horizontal="center"/>
    </xf>
    <xf numFmtId="0" fontId="9" fillId="0" borderId="0" xfId="0" applyFont="1" applyBorder="1" applyAlignment="1" applyProtection="1">
      <alignment horizontal="distributed" indent="1"/>
    </xf>
    <xf numFmtId="0" fontId="9" fillId="0" borderId="8" xfId="0" applyFont="1" applyBorder="1" applyAlignment="1" applyProtection="1">
      <alignment horizontal="distributed" indent="1"/>
    </xf>
    <xf numFmtId="0" fontId="4" fillId="0" borderId="41" xfId="0" applyFont="1" applyBorder="1" applyAlignment="1" applyProtection="1">
      <alignment horizontal="center" vertical="center"/>
    </xf>
    <xf numFmtId="0" fontId="4" fillId="0" borderId="46" xfId="0" applyFont="1" applyBorder="1" applyAlignment="1" applyProtection="1">
      <alignment horizontal="center" vertical="center"/>
    </xf>
    <xf numFmtId="0" fontId="8" fillId="0" borderId="42" xfId="0" applyFont="1" applyBorder="1" applyAlignment="1" applyProtection="1">
      <alignment horizontal="distributed" vertical="center" indent="2"/>
    </xf>
    <xf numFmtId="0" fontId="8" fillId="0" borderId="43" xfId="0" applyFont="1" applyBorder="1" applyAlignment="1" applyProtection="1">
      <alignment horizontal="distributed" vertical="center" indent="2"/>
    </xf>
    <xf numFmtId="0" fontId="8" fillId="0" borderId="45" xfId="0" applyFont="1" applyBorder="1" applyAlignment="1" applyProtection="1">
      <alignment horizontal="distributed" vertical="center" indent="2"/>
    </xf>
    <xf numFmtId="0" fontId="7" fillId="0" borderId="0" xfId="0" applyFont="1" applyBorder="1" applyAlignment="1" applyProtection="1">
      <alignment horizontal="center" vertical="center"/>
    </xf>
    <xf numFmtId="0" fontId="11" fillId="0" borderId="40" xfId="0" applyFont="1" applyBorder="1" applyAlignment="1" applyProtection="1">
      <alignment horizontal="distributed" vertical="center" indent="1"/>
    </xf>
    <xf numFmtId="0" fontId="11" fillId="0" borderId="41" xfId="0" applyFont="1" applyBorder="1" applyAlignment="1" applyProtection="1">
      <alignment horizontal="distributed" vertical="center" indent="1"/>
    </xf>
    <xf numFmtId="0" fontId="8" fillId="0" borderId="29" xfId="0" applyFont="1" applyBorder="1" applyAlignment="1" applyProtection="1">
      <alignment horizontal="distributed" vertical="center"/>
    </xf>
    <xf numFmtId="176" fontId="10" fillId="0" borderId="0" xfId="0" applyNumberFormat="1" applyFont="1" applyBorder="1" applyAlignment="1" applyProtection="1">
      <alignment horizontal="center" vertical="center"/>
    </xf>
    <xf numFmtId="0" fontId="7" fillId="7" borderId="1" xfId="0" applyFont="1" applyFill="1" applyBorder="1" applyAlignment="1" applyProtection="1">
      <alignment horizontal="center" vertical="center"/>
    </xf>
    <xf numFmtId="0" fontId="7" fillId="3" borderId="51"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8"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11" fillId="0" borderId="22" xfId="0" applyFont="1" applyBorder="1" applyAlignment="1" applyProtection="1">
      <alignment horizontal="distributed" vertical="center" indent="1"/>
    </xf>
    <xf numFmtId="0" fontId="11" fillId="0" borderId="48" xfId="0" applyFont="1" applyBorder="1" applyAlignment="1" applyProtection="1">
      <alignment horizontal="distributed" vertical="center" indent="1"/>
    </xf>
    <xf numFmtId="0" fontId="23" fillId="0" borderId="67" xfId="0" applyFont="1" applyBorder="1" applyAlignment="1" applyProtection="1">
      <alignment horizontal="distributed" vertical="center" indent="2"/>
    </xf>
    <xf numFmtId="0" fontId="23" fillId="0" borderId="3" xfId="0" applyFont="1" applyBorder="1" applyAlignment="1" applyProtection="1">
      <alignment horizontal="distributed" vertical="center" indent="2"/>
    </xf>
    <xf numFmtId="0" fontId="23" fillId="0" borderId="37" xfId="0" applyFont="1" applyBorder="1" applyAlignment="1" applyProtection="1">
      <alignment horizontal="distributed" vertical="center" indent="2"/>
    </xf>
    <xf numFmtId="0" fontId="25" fillId="0" borderId="0" xfId="0" applyFont="1" applyAlignment="1" applyProtection="1">
      <alignment horizontal="center" vertical="center" shrinkToFit="1"/>
    </xf>
    <xf numFmtId="0" fontId="11" fillId="0" borderId="16" xfId="0" applyFont="1" applyBorder="1" applyAlignment="1" applyProtection="1">
      <alignment horizontal="center" vertical="center"/>
    </xf>
    <xf numFmtId="0" fontId="11" fillId="0" borderId="18" xfId="0" applyFont="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23" fillId="0" borderId="16" xfId="0" applyFont="1" applyBorder="1" applyAlignment="1" applyProtection="1">
      <alignment horizontal="distributed" vertical="center" indent="2"/>
    </xf>
    <xf numFmtId="0" fontId="23" fillId="0" borderId="17" xfId="0" applyFont="1" applyBorder="1" applyAlignment="1" applyProtection="1">
      <alignment horizontal="distributed" vertical="center" indent="2"/>
    </xf>
    <xf numFmtId="0" fontId="23" fillId="0" borderId="18" xfId="0" applyFont="1" applyBorder="1" applyAlignment="1" applyProtection="1">
      <alignment horizontal="distributed" vertical="center" indent="2"/>
    </xf>
    <xf numFmtId="0" fontId="8" fillId="0" borderId="11" xfId="0" applyFont="1" applyBorder="1" applyAlignment="1" applyProtection="1">
      <alignment horizontal="center" vertical="center" textRotation="255"/>
    </xf>
    <xf numFmtId="0" fontId="8" fillId="0" borderId="59" xfId="0" applyFont="1" applyBorder="1" applyAlignment="1" applyProtection="1">
      <alignment horizontal="center" vertical="center" textRotation="255"/>
    </xf>
    <xf numFmtId="0" fontId="7" fillId="0" borderId="61"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63" xfId="0" applyFont="1" applyBorder="1" applyAlignment="1" applyProtection="1">
      <alignment horizontal="center" vertical="center"/>
    </xf>
    <xf numFmtId="38" fontId="9" fillId="0" borderId="64" xfId="0" applyNumberFormat="1" applyFont="1" applyBorder="1" applyAlignment="1" applyProtection="1">
      <alignment horizontal="center" vertical="center"/>
    </xf>
    <xf numFmtId="0" fontId="9" fillId="0" borderId="65" xfId="0" applyFont="1" applyBorder="1" applyAlignment="1" applyProtection="1">
      <alignment horizontal="center" vertical="center"/>
    </xf>
    <xf numFmtId="0" fontId="8" fillId="0" borderId="14"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38" fontId="9" fillId="0" borderId="2" xfId="1" applyFont="1" applyBorder="1" applyAlignment="1" applyProtection="1">
      <alignment horizontal="center" vertical="center"/>
    </xf>
    <xf numFmtId="38" fontId="9" fillId="0" borderId="3" xfId="1" applyFont="1" applyBorder="1" applyAlignment="1" applyProtection="1">
      <alignment horizontal="center" vertical="center"/>
    </xf>
    <xf numFmtId="38" fontId="9" fillId="0" borderId="4" xfId="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38" fontId="9" fillId="0" borderId="1" xfId="1" applyFont="1" applyBorder="1" applyAlignment="1" applyProtection="1">
      <alignment horizontal="center" vertical="center"/>
    </xf>
    <xf numFmtId="0" fontId="25" fillId="0" borderId="0" xfId="0" applyFont="1" applyAlignment="1" applyProtection="1">
      <alignment horizontal="center" vertical="center"/>
    </xf>
    <xf numFmtId="0" fontId="7" fillId="0" borderId="49"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35" xfId="0" applyFont="1" applyBorder="1" applyAlignment="1" applyProtection="1">
      <alignment horizontal="center" vertical="center"/>
    </xf>
    <xf numFmtId="0" fontId="8" fillId="0" borderId="26" xfId="0" applyFont="1" applyBorder="1" applyAlignment="1" applyProtection="1">
      <alignment horizontal="distributed" vertical="center" indent="1"/>
      <protection locked="0"/>
    </xf>
    <xf numFmtId="0" fontId="8" fillId="0" borderId="27" xfId="0" applyFont="1" applyBorder="1" applyAlignment="1" applyProtection="1">
      <alignment horizontal="distributed" vertical="center" indent="1"/>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32" fillId="0" borderId="0"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3" xfId="0" applyFont="1" applyBorder="1" applyAlignment="1" applyProtection="1">
      <alignment horizontal="center" vertical="center"/>
    </xf>
    <xf numFmtId="0" fontId="8" fillId="0" borderId="28" xfId="0" applyFont="1" applyBorder="1" applyAlignment="1" applyProtection="1">
      <alignment horizontal="center" vertical="center" shrinkToFit="1"/>
    </xf>
    <xf numFmtId="0" fontId="8" fillId="0" borderId="29" xfId="0" applyFont="1" applyBorder="1" applyAlignment="1" applyProtection="1">
      <alignment horizontal="center" vertical="center" shrinkToFit="1"/>
    </xf>
    <xf numFmtId="0" fontId="8" fillId="0" borderId="34" xfId="0" applyFont="1" applyBorder="1" applyAlignment="1" applyProtection="1">
      <alignment horizontal="center" vertical="center" shrinkToFit="1"/>
    </xf>
    <xf numFmtId="0" fontId="8" fillId="0" borderId="28" xfId="0" applyFont="1" applyBorder="1" applyAlignment="1" applyProtection="1">
      <alignment horizontal="distributed" vertical="center" indent="1"/>
    </xf>
    <xf numFmtId="0" fontId="8" fillId="0" borderId="29" xfId="0" applyFont="1" applyBorder="1" applyAlignment="1" applyProtection="1">
      <alignment horizontal="distributed" vertical="center" indent="1"/>
    </xf>
    <xf numFmtId="0" fontId="8" fillId="0" borderId="34" xfId="0" applyFont="1" applyBorder="1" applyAlignment="1" applyProtection="1">
      <alignment horizontal="distributed" vertical="center" indent="1"/>
    </xf>
    <xf numFmtId="0" fontId="7" fillId="0" borderId="67" xfId="0" applyFont="1" applyBorder="1" applyAlignment="1" applyProtection="1">
      <alignment horizontal="center" vertical="center"/>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37" xfId="0" applyFont="1" applyBorder="1" applyAlignment="1" applyProtection="1">
      <alignment horizontal="center" vertical="center"/>
    </xf>
    <xf numFmtId="56" fontId="7" fillId="0" borderId="19" xfId="0" applyNumberFormat="1"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30" fillId="0" borderId="55"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36"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34" xfId="0" applyFont="1" applyBorder="1" applyAlignment="1" applyProtection="1">
      <alignment horizontal="center" vertical="center"/>
    </xf>
    <xf numFmtId="0" fontId="31" fillId="0" borderId="1"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7" fillId="0" borderId="2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33"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22" xfId="0" applyFont="1" applyBorder="1" applyAlignment="1" applyProtection="1">
      <alignment horizontal="distributed" vertical="center" wrapText="1" indent="1"/>
    </xf>
    <xf numFmtId="0" fontId="7" fillId="0" borderId="1" xfId="0" applyFont="1" applyBorder="1" applyAlignment="1" applyProtection="1">
      <alignment horizontal="distributed" vertical="center" indent="1"/>
    </xf>
    <xf numFmtId="0" fontId="7" fillId="0" borderId="23" xfId="0" applyFont="1" applyBorder="1" applyAlignment="1" applyProtection="1">
      <alignment horizontal="distributed" vertical="center" indent="1"/>
    </xf>
    <xf numFmtId="0" fontId="7" fillId="0" borderId="24" xfId="0" applyFont="1" applyBorder="1" applyAlignment="1" applyProtection="1">
      <alignment horizontal="distributed" vertical="center" indent="1"/>
    </xf>
    <xf numFmtId="0" fontId="31" fillId="0" borderId="22"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7" fillId="0" borderId="19" xfId="0" applyFont="1" applyBorder="1" applyAlignment="1" applyProtection="1">
      <alignment horizontal="distributed" vertical="center" wrapText="1" indent="1"/>
    </xf>
    <xf numFmtId="0" fontId="7" fillId="0" borderId="20" xfId="0" applyFont="1" applyBorder="1" applyAlignment="1" applyProtection="1">
      <alignment horizontal="distributed" vertical="center" indent="1"/>
    </xf>
    <xf numFmtId="0" fontId="7" fillId="0" borderId="22" xfId="0" applyFont="1" applyBorder="1" applyAlignment="1" applyProtection="1">
      <alignment horizontal="distributed" vertical="center" indent="1"/>
    </xf>
    <xf numFmtId="0" fontId="31" fillId="0" borderId="19"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7" fillId="0" borderId="68" xfId="0" applyFont="1" applyBorder="1" applyAlignment="1" applyProtection="1">
      <alignment horizontal="center" vertical="center"/>
    </xf>
    <xf numFmtId="0" fontId="7" fillId="0" borderId="71" xfId="0" applyFont="1" applyBorder="1" applyAlignment="1" applyProtection="1">
      <alignment horizontal="center" vertical="center"/>
    </xf>
    <xf numFmtId="0" fontId="31" fillId="0" borderId="68" xfId="0" applyFont="1" applyBorder="1" applyAlignment="1" applyProtection="1">
      <alignment horizontal="center" vertical="center"/>
    </xf>
    <xf numFmtId="0" fontId="31" fillId="0" borderId="70" xfId="0" applyFont="1" applyBorder="1" applyAlignment="1" applyProtection="1">
      <alignment horizontal="center" vertical="center"/>
    </xf>
    <xf numFmtId="0" fontId="31" fillId="0" borderId="69" xfId="0" applyFont="1" applyBorder="1" applyAlignment="1" applyProtection="1">
      <alignment horizontal="center" vertical="center"/>
    </xf>
    <xf numFmtId="0" fontId="10" fillId="6" borderId="0" xfId="0" applyFont="1" applyFill="1" applyAlignment="1" applyProtection="1">
      <alignment horizontal="center" vertical="top" textRotation="255"/>
    </xf>
    <xf numFmtId="0" fontId="7" fillId="6" borderId="0" xfId="0" applyFont="1" applyFill="1" applyAlignment="1" applyProtection="1">
      <alignment horizontal="left" vertical="center" wrapText="1"/>
    </xf>
    <xf numFmtId="0" fontId="31" fillId="0" borderId="25"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0" fillId="0" borderId="2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xf>
    <xf numFmtId="0" fontId="10" fillId="0" borderId="28" xfId="0" applyFont="1" applyBorder="1" applyAlignment="1" applyProtection="1">
      <alignment horizontal="center" vertical="center"/>
    </xf>
    <xf numFmtId="0" fontId="11" fillId="0" borderId="44" xfId="0" applyFont="1" applyBorder="1" applyAlignment="1" applyProtection="1">
      <alignment horizontal="distributed" vertical="center" indent="1"/>
    </xf>
    <xf numFmtId="0" fontId="7" fillId="4" borderId="1" xfId="0" applyFont="1" applyFill="1" applyBorder="1" applyAlignment="1" applyProtection="1">
      <alignment horizontal="center" vertical="center"/>
    </xf>
    <xf numFmtId="0" fontId="11" fillId="0" borderId="17" xfId="0" applyFont="1" applyBorder="1" applyAlignment="1" applyProtection="1">
      <alignment horizontal="center" vertical="center"/>
    </xf>
    <xf numFmtId="0" fontId="7" fillId="0" borderId="11" xfId="0" applyFont="1" applyBorder="1" applyAlignment="1" applyProtection="1">
      <alignment horizontal="center" vertical="center"/>
    </xf>
    <xf numFmtId="0" fontId="11" fillId="0" borderId="33" xfId="0" applyFont="1" applyBorder="1" applyAlignment="1" applyProtection="1">
      <alignment horizontal="distributed" vertical="center" indent="1"/>
    </xf>
    <xf numFmtId="0" fontId="23" fillId="0" borderId="33" xfId="0" applyFont="1" applyBorder="1" applyAlignment="1" applyProtection="1">
      <alignment horizontal="distributed" vertical="center" indent="1"/>
    </xf>
    <xf numFmtId="0" fontId="23" fillId="0" borderId="20" xfId="0" applyFont="1" applyBorder="1" applyAlignment="1" applyProtection="1">
      <alignment horizontal="distributed" vertical="center" indent="1"/>
    </xf>
    <xf numFmtId="0" fontId="23" fillId="0" borderId="21" xfId="0" applyFont="1" applyBorder="1" applyAlignment="1" applyProtection="1">
      <alignment horizontal="distributed" vertical="center" indent="1"/>
    </xf>
    <xf numFmtId="0" fontId="11" fillId="0" borderId="4" xfId="0" applyFont="1" applyBorder="1" applyAlignment="1" applyProtection="1">
      <alignment horizontal="distributed" vertical="center" indent="1"/>
    </xf>
    <xf numFmtId="0" fontId="23" fillId="0" borderId="4" xfId="0" applyFont="1" applyBorder="1" applyAlignment="1" applyProtection="1">
      <alignment horizontal="distributed" vertical="center" indent="2"/>
    </xf>
    <xf numFmtId="0" fontId="23" fillId="0" borderId="1" xfId="0" applyFont="1" applyBorder="1" applyAlignment="1" applyProtection="1">
      <alignment horizontal="distributed" vertical="center" indent="2"/>
    </xf>
    <xf numFmtId="0" fontId="23" fillId="0" borderId="48" xfId="0" applyFont="1" applyBorder="1" applyAlignment="1" applyProtection="1">
      <alignment horizontal="distributed" vertical="center" indent="2"/>
    </xf>
    <xf numFmtId="0" fontId="11" fillId="0" borderId="68" xfId="0" applyFont="1" applyBorder="1" applyAlignment="1" applyProtection="1">
      <alignment horizontal="distributed" vertical="center" indent="1"/>
    </xf>
    <xf numFmtId="0" fontId="11" fillId="0" borderId="70" xfId="0" applyFont="1" applyBorder="1" applyAlignment="1" applyProtection="1">
      <alignment horizontal="distributed" vertical="center" indent="1"/>
    </xf>
    <xf numFmtId="0" fontId="11" fillId="0" borderId="69" xfId="0" applyFont="1" applyBorder="1" applyAlignment="1" applyProtection="1">
      <alignment horizontal="distributed" vertical="center" indent="1"/>
    </xf>
    <xf numFmtId="0" fontId="8" fillId="0" borderId="17" xfId="0" applyFont="1" applyBorder="1" applyAlignment="1" applyProtection="1">
      <alignment horizontal="distributed" vertical="center" indent="2"/>
    </xf>
    <xf numFmtId="0" fontId="8" fillId="0" borderId="18" xfId="0" applyFont="1" applyBorder="1" applyAlignment="1" applyProtection="1">
      <alignment horizontal="distributed" vertical="center" indent="2"/>
    </xf>
    <xf numFmtId="0" fontId="7" fillId="0" borderId="51"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8" fillId="0" borderId="12" xfId="0" applyFont="1" applyBorder="1" applyAlignment="1" applyProtection="1">
      <alignment horizontal="center" vertical="center" textRotation="255"/>
    </xf>
    <xf numFmtId="0" fontId="8" fillId="0" borderId="0" xfId="0" applyFont="1" applyBorder="1" applyAlignment="1" applyProtection="1">
      <alignment horizontal="center" vertical="center" textRotation="255"/>
    </xf>
    <xf numFmtId="0" fontId="8" fillId="0" borderId="17" xfId="0" applyFont="1" applyBorder="1" applyAlignment="1" applyProtection="1">
      <alignment horizontal="center" vertical="center" textRotation="255"/>
    </xf>
    <xf numFmtId="0" fontId="4" fillId="0" borderId="0" xfId="0" applyFont="1" applyBorder="1" applyAlignment="1" applyProtection="1">
      <alignment horizontal="distributed" indent="1"/>
    </xf>
    <xf numFmtId="0" fontId="4" fillId="0" borderId="8" xfId="0" applyFont="1" applyBorder="1" applyAlignment="1" applyProtection="1">
      <alignment horizontal="distributed" indent="1"/>
    </xf>
    <xf numFmtId="0" fontId="17" fillId="0" borderId="29" xfId="0" applyFont="1" applyBorder="1" applyAlignment="1" applyProtection="1">
      <alignment horizontal="center"/>
    </xf>
    <xf numFmtId="38" fontId="10" fillId="0" borderId="1" xfId="0" applyNumberFormat="1"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38" fontId="10" fillId="0" borderId="1" xfId="1"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27" fillId="0" borderId="61" xfId="0" applyFont="1" applyBorder="1" applyAlignment="1" applyProtection="1">
      <alignment horizontal="center" vertical="center" shrinkToFit="1"/>
    </xf>
    <xf numFmtId="0" fontId="27" fillId="0" borderId="62" xfId="0" applyFont="1" applyBorder="1" applyAlignment="1" applyProtection="1">
      <alignment horizontal="center" vertical="center" shrinkToFit="1"/>
    </xf>
    <xf numFmtId="0" fontId="27" fillId="0" borderId="63" xfId="0" applyFont="1" applyBorder="1" applyAlignment="1" applyProtection="1">
      <alignment horizontal="center" vertical="center" shrinkToFit="1"/>
    </xf>
    <xf numFmtId="38" fontId="27" fillId="0" borderId="64" xfId="1" applyFont="1" applyBorder="1" applyAlignment="1" applyProtection="1">
      <alignment horizontal="center" vertical="center" shrinkToFit="1"/>
    </xf>
    <xf numFmtId="38" fontId="27" fillId="0" borderId="65" xfId="1" applyFont="1" applyBorder="1" applyAlignment="1" applyProtection="1">
      <alignment horizontal="center" vertical="center" shrinkToFit="1"/>
    </xf>
    <xf numFmtId="0" fontId="6" fillId="0" borderId="41" xfId="0" applyFont="1" applyBorder="1" applyAlignment="1" applyProtection="1">
      <alignment horizontal="distributed" vertical="center" indent="1"/>
    </xf>
    <xf numFmtId="0" fontId="31" fillId="0" borderId="41" xfId="0" applyFont="1" applyBorder="1" applyAlignment="1" applyProtection="1">
      <alignment horizontal="distributed" vertical="center" indent="1"/>
    </xf>
    <xf numFmtId="0" fontId="31" fillId="0" borderId="46" xfId="0" applyFont="1" applyBorder="1" applyAlignment="1" applyProtection="1">
      <alignment horizontal="distributed" vertical="center" indent="1"/>
    </xf>
    <xf numFmtId="0" fontId="6" fillId="0" borderId="42" xfId="0" applyFont="1" applyBorder="1" applyAlignment="1" applyProtection="1">
      <alignment horizontal="distributed" vertical="center" indent="1"/>
    </xf>
    <xf numFmtId="0" fontId="6" fillId="0" borderId="43" xfId="0" applyFont="1" applyBorder="1" applyAlignment="1" applyProtection="1">
      <alignment horizontal="distributed" vertical="center" indent="1"/>
    </xf>
    <xf numFmtId="0" fontId="11" fillId="0" borderId="45"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0" borderId="55" xfId="0" applyFont="1" applyBorder="1" applyAlignment="1" applyProtection="1">
      <alignment horizontal="distributed" vertical="center" indent="1" shrinkToFit="1"/>
    </xf>
    <xf numFmtId="0" fontId="9" fillId="0" borderId="27" xfId="0" applyFont="1" applyBorder="1" applyAlignment="1" applyProtection="1">
      <alignment horizontal="distributed" vertical="center" indent="1" shrinkToFit="1"/>
    </xf>
    <xf numFmtId="0" fontId="10" fillId="0" borderId="49" xfId="0" applyFont="1" applyBorder="1" applyAlignment="1" applyProtection="1">
      <alignment horizontal="center" vertical="center" shrinkToFit="1"/>
    </xf>
    <xf numFmtId="0" fontId="10" fillId="0" borderId="29"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9" fillId="0" borderId="27" xfId="0" applyFont="1" applyBorder="1" applyAlignment="1" applyProtection="1">
      <alignment horizontal="distributed" vertical="center" indent="1"/>
    </xf>
    <xf numFmtId="0" fontId="9" fillId="0" borderId="35" xfId="0" applyFont="1" applyBorder="1" applyAlignment="1" applyProtection="1">
      <alignment horizontal="distributed" vertical="center" indent="1"/>
    </xf>
    <xf numFmtId="0" fontId="30" fillId="0" borderId="0" xfId="0" applyFont="1" applyBorder="1" applyAlignment="1" applyProtection="1">
      <alignment horizontal="center" vertical="center"/>
    </xf>
    <xf numFmtId="0" fontId="38" fillId="0" borderId="0" xfId="0" applyFont="1" applyBorder="1" applyAlignment="1" applyProtection="1">
      <alignment horizontal="center" vertical="center"/>
    </xf>
    <xf numFmtId="0" fontId="7" fillId="7" borderId="2" xfId="0" applyFont="1" applyFill="1" applyBorder="1" applyAlignment="1" applyProtection="1">
      <alignment horizontal="center" vertical="center"/>
    </xf>
    <xf numFmtId="0" fontId="7" fillId="7" borderId="3"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1" fillId="5" borderId="1"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10" fillId="0" borderId="0" xfId="0" applyFont="1" applyAlignment="1" applyProtection="1">
      <alignment horizontal="distributed" vertical="center" indent="2"/>
    </xf>
    <xf numFmtId="0" fontId="10" fillId="0" borderId="28" xfId="0" applyFont="1" applyBorder="1" applyAlignment="1" applyProtection="1">
      <alignment horizontal="center" vertical="center" shrinkToFit="1"/>
    </xf>
    <xf numFmtId="0" fontId="8" fillId="0" borderId="0" xfId="0" applyFont="1" applyAlignment="1" applyProtection="1">
      <alignment vertical="center"/>
    </xf>
    <xf numFmtId="0" fontId="28" fillId="0" borderId="0" xfId="0" applyFont="1" applyAlignment="1" applyProtection="1">
      <alignment horizontal="distributed" vertical="center" indent="1"/>
    </xf>
    <xf numFmtId="176" fontId="8" fillId="0" borderId="0" xfId="0" applyNumberFormat="1" applyFont="1" applyAlignment="1" applyProtection="1">
      <alignment horizontal="center" vertical="center"/>
    </xf>
    <xf numFmtId="0" fontId="4" fillId="0" borderId="0" xfId="0" applyFont="1" applyBorder="1" applyAlignment="1" applyProtection="1">
      <alignment horizontal="center" vertical="center"/>
    </xf>
    <xf numFmtId="0" fontId="35" fillId="0" borderId="0" xfId="0" applyFont="1" applyAlignment="1" applyProtection="1">
      <alignment horizontal="center" vertical="center"/>
    </xf>
    <xf numFmtId="0" fontId="36" fillId="0" borderId="27" xfId="0" applyFont="1" applyBorder="1" applyAlignment="1" applyProtection="1">
      <alignment horizontal="distributed" vertical="center" indent="1"/>
    </xf>
    <xf numFmtId="0" fontId="36" fillId="0" borderId="35" xfId="0" applyFont="1" applyBorder="1" applyAlignment="1" applyProtection="1">
      <alignment horizontal="distributed" vertical="center" indent="1"/>
    </xf>
    <xf numFmtId="0" fontId="36" fillId="0" borderId="55" xfId="0" applyFont="1" applyBorder="1" applyAlignment="1" applyProtection="1">
      <alignment horizontal="distributed" vertical="center" indent="1" shrinkToFit="1"/>
    </xf>
    <xf numFmtId="0" fontId="36" fillId="0" borderId="27" xfId="0" applyFont="1" applyBorder="1" applyAlignment="1" applyProtection="1">
      <alignment horizontal="distributed" vertical="center" indent="1" shrinkToFit="1"/>
    </xf>
    <xf numFmtId="0" fontId="17" fillId="0" borderId="73" xfId="0" applyFont="1" applyBorder="1" applyAlignment="1" applyProtection="1">
      <alignment horizontal="center" vertical="center"/>
    </xf>
    <xf numFmtId="0" fontId="17" fillId="0" borderId="74" xfId="0" applyFont="1" applyBorder="1" applyAlignment="1" applyProtection="1">
      <alignment horizontal="center" vertical="center"/>
    </xf>
    <xf numFmtId="0" fontId="17" fillId="0" borderId="75" xfId="0" applyFont="1" applyBorder="1" applyAlignment="1" applyProtection="1">
      <alignment horizontal="center" vertical="center"/>
    </xf>
    <xf numFmtId="0" fontId="19" fillId="0" borderId="1" xfId="0" applyFont="1" applyBorder="1" applyAlignment="1" applyProtection="1">
      <alignment horizontal="center" vertical="distributed" textRotation="255" inden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xf>
    <xf numFmtId="0" fontId="19" fillId="0" borderId="89" xfId="0" applyFont="1" applyBorder="1" applyAlignment="1" applyProtection="1">
      <alignment vertical="center" textRotation="255"/>
      <protection locked="0"/>
    </xf>
    <xf numFmtId="0" fontId="19" fillId="0" borderId="80" xfId="0" applyFont="1" applyBorder="1" applyAlignment="1" applyProtection="1">
      <alignment vertical="center" textRotation="255"/>
      <protection locked="0"/>
    </xf>
    <xf numFmtId="0" fontId="19" fillId="0" borderId="90" xfId="0" applyFont="1" applyBorder="1" applyAlignment="1" applyProtection="1">
      <alignment vertical="center" textRotation="255"/>
      <protection locked="0"/>
    </xf>
    <xf numFmtId="0" fontId="19" fillId="0" borderId="5" xfId="0" applyFont="1" applyBorder="1" applyAlignment="1" applyProtection="1">
      <alignment vertical="center" textRotation="255"/>
      <protection locked="0"/>
    </xf>
    <xf numFmtId="0" fontId="19" fillId="0" borderId="0" xfId="0" applyFont="1" applyBorder="1" applyAlignment="1" applyProtection="1">
      <alignment vertical="center" textRotation="255"/>
      <protection locked="0"/>
    </xf>
    <xf numFmtId="0" fontId="19" fillId="0" borderId="6" xfId="0" applyFont="1" applyBorder="1" applyAlignment="1" applyProtection="1">
      <alignment vertical="center" textRotation="255"/>
      <protection locked="0"/>
    </xf>
    <xf numFmtId="0" fontId="19" fillId="0" borderId="7" xfId="0" applyFont="1" applyBorder="1" applyAlignment="1" applyProtection="1">
      <alignment vertical="center" textRotation="255"/>
      <protection locked="0"/>
    </xf>
    <xf numFmtId="0" fontId="19" fillId="0" borderId="8" xfId="0" applyFont="1" applyBorder="1" applyAlignment="1" applyProtection="1">
      <alignment vertical="center" textRotation="255"/>
      <protection locked="0"/>
    </xf>
    <xf numFmtId="0" fontId="19" fillId="0" borderId="9" xfId="0" applyFont="1" applyBorder="1" applyAlignment="1" applyProtection="1">
      <alignment vertical="center" textRotation="255"/>
      <protection locked="0"/>
    </xf>
  </cellXfs>
  <cellStyles count="2">
    <cellStyle name="桁区切り" xfId="1" builtinId="6"/>
    <cellStyle name="標準" xfId="0" builtinId="0"/>
  </cellStyles>
  <dxfs count="7">
    <dxf>
      <font>
        <color theme="0"/>
      </font>
      <fill>
        <patternFill patternType="solid">
          <bgColor theme="0"/>
        </patternFill>
      </fill>
      <border>
        <vertical/>
        <horizontal/>
      </border>
    </dxf>
    <dxf>
      <font>
        <color theme="0"/>
      </font>
      <fill>
        <patternFill patternType="solid">
          <bgColor theme="0"/>
        </patternFill>
      </fill>
      <border>
        <vertical/>
        <horizontal/>
      </border>
    </dxf>
    <dxf>
      <font>
        <color theme="0"/>
      </font>
      <fill>
        <patternFill patternType="solid">
          <bgColor theme="0"/>
        </patternFill>
      </fill>
      <border>
        <vertical/>
        <horizontal/>
      </border>
    </dxf>
    <dxf>
      <font>
        <color theme="0"/>
      </font>
      <fill>
        <patternFill patternType="solid">
          <bgColor theme="0"/>
        </patternFill>
      </fill>
      <border>
        <vertical/>
        <horizontal/>
      </border>
    </dxf>
    <dxf>
      <font>
        <color theme="0"/>
      </font>
      <fill>
        <patternFill patternType="solid">
          <bgColor theme="0"/>
        </patternFill>
      </fill>
      <border>
        <vertical/>
        <horizontal/>
      </border>
    </dxf>
    <dxf>
      <font>
        <color theme="0"/>
      </font>
      <fill>
        <patternFill patternType="solid">
          <bgColor theme="0"/>
        </patternFill>
      </fill>
      <border>
        <vertical/>
        <horizontal/>
      </border>
    </dxf>
    <dxf>
      <font>
        <color theme="0"/>
      </font>
      <fill>
        <patternFill patternType="solid">
          <bgColor theme="0"/>
        </patternFill>
      </fill>
      <border>
        <vertical/>
        <horizontal/>
      </border>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3"/>
  </sheetPr>
  <dimension ref="A1:AC78"/>
  <sheetViews>
    <sheetView zoomScaleNormal="100" workbookViewId="0">
      <selection sqref="A1:U1"/>
    </sheetView>
  </sheetViews>
  <sheetFormatPr defaultColWidth="5" defaultRowHeight="18.75" customHeight="1"/>
  <cols>
    <col min="1" max="10" width="5" style="13"/>
    <col min="11" max="11" width="5" style="13" customWidth="1"/>
    <col min="12" max="23" width="5" style="13"/>
    <col min="24" max="27" width="5" style="13" hidden="1" customWidth="1"/>
    <col min="28" max="29" width="0" style="13" hidden="1" customWidth="1"/>
    <col min="30" max="16384" width="5" style="13"/>
  </cols>
  <sheetData>
    <row r="1" spans="1:29" ht="18.75" customHeight="1">
      <c r="A1" s="299" t="s">
        <v>182</v>
      </c>
      <c r="B1" s="299"/>
      <c r="C1" s="299"/>
      <c r="D1" s="299"/>
      <c r="E1" s="299"/>
      <c r="F1" s="299"/>
      <c r="G1" s="299"/>
      <c r="H1" s="299"/>
      <c r="I1" s="299"/>
      <c r="J1" s="299"/>
      <c r="K1" s="299"/>
      <c r="L1" s="299"/>
      <c r="M1" s="299"/>
      <c r="N1" s="299"/>
      <c r="O1" s="299"/>
      <c r="P1" s="299"/>
      <c r="Q1" s="299"/>
      <c r="R1" s="299"/>
      <c r="S1" s="299"/>
      <c r="T1" s="299"/>
      <c r="U1" s="299"/>
    </row>
    <row r="2" spans="1:29" ht="18.75" customHeight="1" thickBot="1">
      <c r="A2" s="204"/>
      <c r="B2" s="204"/>
      <c r="C2" s="204"/>
      <c r="D2" s="204"/>
      <c r="E2" s="204"/>
      <c r="F2" s="204"/>
      <c r="G2" s="204"/>
      <c r="H2" s="204"/>
      <c r="I2" s="204"/>
      <c r="J2" s="204"/>
      <c r="K2" s="204"/>
      <c r="L2" s="204"/>
      <c r="M2" s="204"/>
      <c r="N2" s="204"/>
      <c r="O2" s="204"/>
      <c r="P2" s="204"/>
      <c r="Q2" s="204"/>
      <c r="R2" s="204"/>
      <c r="S2" s="204"/>
      <c r="T2" s="204"/>
      <c r="U2" s="204"/>
    </row>
    <row r="3" spans="1:29" ht="18.75" customHeight="1" thickBot="1">
      <c r="A3" s="290" t="s">
        <v>64</v>
      </c>
      <c r="B3" s="291"/>
      <c r="C3" s="291"/>
      <c r="D3" s="291"/>
      <c r="E3" s="291"/>
      <c r="F3" s="291"/>
      <c r="G3" s="291"/>
      <c r="H3" s="291"/>
      <c r="I3" s="291"/>
      <c r="J3" s="291"/>
      <c r="K3" s="291"/>
      <c r="L3" s="291"/>
      <c r="M3" s="291"/>
      <c r="N3" s="291"/>
      <c r="O3" s="291"/>
      <c r="P3" s="291"/>
      <c r="Q3" s="291"/>
      <c r="R3" s="291"/>
      <c r="S3" s="291"/>
      <c r="T3" s="291"/>
      <c r="U3" s="292"/>
    </row>
    <row r="4" spans="1:29" ht="18.75" customHeight="1">
      <c r="A4" s="204"/>
      <c r="B4" s="204"/>
      <c r="C4" s="204"/>
      <c r="D4" s="204"/>
      <c r="E4" s="204"/>
      <c r="F4" s="204"/>
      <c r="G4" s="204"/>
      <c r="H4" s="204"/>
      <c r="I4" s="204"/>
      <c r="J4" s="204"/>
      <c r="K4" s="204"/>
      <c r="L4" s="204"/>
      <c r="M4" s="204"/>
      <c r="N4" s="204"/>
      <c r="O4" s="204"/>
      <c r="P4" s="204"/>
      <c r="Q4" s="204"/>
      <c r="R4" s="204"/>
      <c r="S4" s="204"/>
      <c r="T4" s="204"/>
      <c r="U4" s="204"/>
    </row>
    <row r="5" spans="1:29" ht="18.75" customHeight="1" thickBot="1">
      <c r="A5" s="205" t="s">
        <v>62</v>
      </c>
      <c r="J5" s="206"/>
    </row>
    <row r="6" spans="1:29" ht="24" customHeight="1" thickBot="1">
      <c r="A6" s="300" t="s">
        <v>23</v>
      </c>
      <c r="B6" s="301"/>
      <c r="C6" s="301"/>
      <c r="D6" s="301"/>
      <c r="E6" s="301"/>
      <c r="F6" s="301"/>
      <c r="G6" s="301"/>
      <c r="H6" s="301"/>
      <c r="I6" s="302"/>
      <c r="J6" s="303" t="s">
        <v>30</v>
      </c>
      <c r="K6" s="304"/>
      <c r="L6" s="304"/>
      <c r="M6" s="304"/>
      <c r="N6" s="304"/>
      <c r="O6" s="304"/>
      <c r="P6" s="305"/>
      <c r="Q6" s="300" t="s">
        <v>59</v>
      </c>
      <c r="R6" s="301"/>
      <c r="S6" s="301"/>
      <c r="T6" s="301"/>
      <c r="U6" s="309"/>
      <c r="AA6" s="13" t="s">
        <v>190</v>
      </c>
      <c r="AC6" s="13" t="s">
        <v>204</v>
      </c>
    </row>
    <row r="7" spans="1:29" ht="30" customHeight="1">
      <c r="A7" s="223" t="s">
        <v>73</v>
      </c>
      <c r="B7" s="224"/>
      <c r="C7" s="224"/>
      <c r="D7" s="225" t="s">
        <v>74</v>
      </c>
      <c r="E7" s="224"/>
      <c r="F7" s="224"/>
      <c r="G7" s="224" t="s">
        <v>72</v>
      </c>
      <c r="H7" s="224"/>
      <c r="I7" s="226"/>
      <c r="J7" s="235"/>
      <c r="K7" s="236"/>
      <c r="L7" s="236"/>
      <c r="M7" s="236"/>
      <c r="N7" s="236"/>
      <c r="O7" s="236"/>
      <c r="P7" s="237"/>
      <c r="Q7" s="229" t="s">
        <v>178</v>
      </c>
      <c r="R7" s="230"/>
      <c r="S7" s="230"/>
      <c r="T7" s="230"/>
      <c r="U7" s="231"/>
      <c r="AA7" s="13" t="s">
        <v>191</v>
      </c>
      <c r="AC7" s="13" t="s">
        <v>203</v>
      </c>
    </row>
    <row r="8" spans="1:29" ht="30" customHeight="1" thickBot="1">
      <c r="A8" s="310"/>
      <c r="B8" s="311"/>
      <c r="C8" s="312"/>
      <c r="D8" s="227" t="s">
        <v>70</v>
      </c>
      <c r="E8" s="227"/>
      <c r="F8" s="227"/>
      <c r="G8" s="227"/>
      <c r="H8" s="227"/>
      <c r="I8" s="228"/>
      <c r="J8" s="238"/>
      <c r="K8" s="239"/>
      <c r="L8" s="239"/>
      <c r="M8" s="239"/>
      <c r="N8" s="239"/>
      <c r="O8" s="239"/>
      <c r="P8" s="240"/>
      <c r="Q8" s="232"/>
      <c r="R8" s="233"/>
      <c r="S8" s="233"/>
      <c r="T8" s="233"/>
      <c r="U8" s="234"/>
      <c r="X8" s="13" t="s">
        <v>70</v>
      </c>
      <c r="AA8" s="13" t="s">
        <v>192</v>
      </c>
      <c r="AC8" s="13" t="s">
        <v>202</v>
      </c>
    </row>
    <row r="9" spans="1:29" ht="24" customHeight="1">
      <c r="A9" s="313" t="s">
        <v>35</v>
      </c>
      <c r="B9" s="222"/>
      <c r="C9" s="222"/>
      <c r="D9" s="222"/>
      <c r="E9" s="222"/>
      <c r="F9" s="222"/>
      <c r="G9" s="222"/>
      <c r="H9" s="222"/>
      <c r="I9" s="314"/>
      <c r="J9" s="306" t="s">
        <v>36</v>
      </c>
      <c r="K9" s="307"/>
      <c r="L9" s="307"/>
      <c r="M9" s="307"/>
      <c r="N9" s="307"/>
      <c r="O9" s="307"/>
      <c r="P9" s="308"/>
      <c r="Q9" s="235"/>
      <c r="R9" s="244"/>
      <c r="S9" s="244"/>
      <c r="T9" s="244"/>
      <c r="U9" s="245"/>
      <c r="X9" s="13" t="s">
        <v>71</v>
      </c>
      <c r="AA9" s="13" t="s">
        <v>193</v>
      </c>
      <c r="AC9" s="13" t="s">
        <v>201</v>
      </c>
    </row>
    <row r="10" spans="1:29" ht="30" customHeight="1" thickBot="1">
      <c r="A10" s="315"/>
      <c r="B10" s="316"/>
      <c r="C10" s="317"/>
      <c r="D10" s="317"/>
      <c r="E10" s="317"/>
      <c r="F10" s="317"/>
      <c r="G10" s="317"/>
      <c r="H10" s="317"/>
      <c r="I10" s="318"/>
      <c r="J10" s="296"/>
      <c r="K10" s="297"/>
      <c r="L10" s="297"/>
      <c r="M10" s="297"/>
      <c r="N10" s="297"/>
      <c r="O10" s="297"/>
      <c r="P10" s="298"/>
      <c r="Q10" s="246"/>
      <c r="R10" s="247"/>
      <c r="S10" s="247"/>
      <c r="T10" s="247"/>
      <c r="U10" s="248"/>
      <c r="AC10" s="13" t="s">
        <v>200</v>
      </c>
    </row>
    <row r="11" spans="1:29" ht="24" customHeight="1" thickBot="1">
      <c r="A11" s="332" t="s">
        <v>261</v>
      </c>
      <c r="B11" s="333"/>
      <c r="C11" s="304" t="s">
        <v>110</v>
      </c>
      <c r="D11" s="304"/>
      <c r="E11" s="304"/>
      <c r="F11" s="304"/>
      <c r="G11" s="304"/>
      <c r="H11" s="304"/>
      <c r="I11" s="305"/>
      <c r="J11" s="268" t="s">
        <v>109</v>
      </c>
      <c r="K11" s="269"/>
      <c r="L11" s="269"/>
      <c r="M11" s="269"/>
      <c r="N11" s="269"/>
      <c r="O11" s="269"/>
      <c r="P11" s="270"/>
      <c r="Q11" s="241" t="s">
        <v>195</v>
      </c>
      <c r="R11" s="242"/>
      <c r="S11" s="242"/>
      <c r="T11" s="242"/>
      <c r="U11" s="243"/>
      <c r="AC11" s="13" t="s">
        <v>199</v>
      </c>
    </row>
    <row r="12" spans="1:29" ht="30" customHeight="1" thickBot="1">
      <c r="A12" s="334"/>
      <c r="B12" s="335"/>
      <c r="C12" s="272"/>
      <c r="D12" s="272"/>
      <c r="E12" s="272"/>
      <c r="F12" s="272"/>
      <c r="G12" s="272"/>
      <c r="H12" s="272"/>
      <c r="I12" s="273"/>
      <c r="J12" s="271"/>
      <c r="K12" s="272"/>
      <c r="L12" s="272"/>
      <c r="M12" s="272"/>
      <c r="N12" s="272"/>
      <c r="O12" s="272"/>
      <c r="P12" s="273"/>
      <c r="Q12" s="293"/>
      <c r="R12" s="294"/>
      <c r="S12" s="294"/>
      <c r="T12" s="294"/>
      <c r="U12" s="295"/>
      <c r="AC12" s="13" t="s">
        <v>198</v>
      </c>
    </row>
    <row r="13" spans="1:29" ht="18.75" customHeight="1">
      <c r="A13" s="207"/>
      <c r="B13" s="207"/>
      <c r="C13" s="207"/>
      <c r="D13" s="207"/>
      <c r="E13" s="207"/>
      <c r="F13" s="207"/>
      <c r="G13" s="207"/>
      <c r="H13" s="207"/>
      <c r="I13" s="207"/>
      <c r="J13" s="207"/>
      <c r="K13" s="207"/>
      <c r="L13" s="207"/>
      <c r="M13" s="207"/>
      <c r="N13" s="207"/>
      <c r="O13" s="207"/>
      <c r="P13" s="207"/>
      <c r="Q13" s="207"/>
      <c r="R13" s="207"/>
      <c r="S13" s="207"/>
      <c r="T13" s="207"/>
      <c r="U13" s="207"/>
      <c r="AC13" s="13" t="s">
        <v>197</v>
      </c>
    </row>
    <row r="14" spans="1:29" ht="33.75" customHeight="1" thickBot="1">
      <c r="A14" s="208" t="s">
        <v>196</v>
      </c>
      <c r="B14" s="209"/>
      <c r="C14" s="210"/>
      <c r="D14" s="211"/>
      <c r="E14" s="211"/>
      <c r="F14" s="211"/>
      <c r="G14" s="211"/>
      <c r="H14" s="211"/>
      <c r="I14" s="211"/>
      <c r="J14" s="211"/>
      <c r="K14" s="211"/>
      <c r="L14" s="211"/>
      <c r="M14" s="211"/>
      <c r="N14" s="211"/>
      <c r="O14" s="211"/>
      <c r="P14" s="211"/>
      <c r="Q14" s="211"/>
      <c r="R14" s="211"/>
      <c r="S14" s="211"/>
      <c r="T14" s="211"/>
      <c r="U14" s="211"/>
      <c r="AC14" s="13" t="s">
        <v>181</v>
      </c>
    </row>
    <row r="15" spans="1:29" ht="33.75" customHeight="1" thickBot="1">
      <c r="A15" s="212" t="s">
        <v>4</v>
      </c>
      <c r="B15" s="259" t="s">
        <v>66</v>
      </c>
      <c r="C15" s="253"/>
      <c r="D15" s="253"/>
      <c r="E15" s="252" t="s">
        <v>28</v>
      </c>
      <c r="F15" s="253"/>
      <c r="G15" s="254"/>
      <c r="H15" s="255" t="s">
        <v>6</v>
      </c>
      <c r="I15" s="256"/>
      <c r="J15" s="257" t="s">
        <v>32</v>
      </c>
      <c r="K15" s="258"/>
      <c r="L15" s="258"/>
      <c r="M15" s="258"/>
      <c r="N15" s="258"/>
      <c r="O15" s="258"/>
      <c r="P15" s="258"/>
      <c r="Q15" s="256"/>
      <c r="R15" s="213"/>
      <c r="S15" s="213"/>
      <c r="T15" s="213"/>
      <c r="U15" s="213"/>
      <c r="AC15" s="13" t="s">
        <v>179</v>
      </c>
    </row>
    <row r="16" spans="1:29" ht="22.5" customHeight="1">
      <c r="A16" s="214">
        <v>1</v>
      </c>
      <c r="B16" s="260"/>
      <c r="C16" s="261"/>
      <c r="D16" s="262"/>
      <c r="E16" s="263"/>
      <c r="F16" s="264"/>
      <c r="G16" s="265"/>
      <c r="H16" s="266"/>
      <c r="I16" s="267"/>
      <c r="J16" s="266"/>
      <c r="K16" s="323"/>
      <c r="L16" s="323"/>
      <c r="M16" s="323"/>
      <c r="N16" s="323"/>
      <c r="O16" s="323"/>
      <c r="P16" s="323"/>
      <c r="Q16" s="267"/>
      <c r="R16" s="215"/>
      <c r="S16" s="215"/>
      <c r="T16" s="215"/>
      <c r="U16" s="215"/>
      <c r="AC16" s="13" t="s">
        <v>180</v>
      </c>
    </row>
    <row r="17" spans="1:21" ht="22.5" customHeight="1">
      <c r="A17" s="216">
        <v>2</v>
      </c>
      <c r="B17" s="274"/>
      <c r="C17" s="275"/>
      <c r="D17" s="276"/>
      <c r="E17" s="277"/>
      <c r="F17" s="278"/>
      <c r="G17" s="279"/>
      <c r="H17" s="249"/>
      <c r="I17" s="250"/>
      <c r="J17" s="249"/>
      <c r="K17" s="251"/>
      <c r="L17" s="251"/>
      <c r="M17" s="251"/>
      <c r="N17" s="251"/>
      <c r="O17" s="251"/>
      <c r="P17" s="251"/>
      <c r="Q17" s="250"/>
      <c r="R17" s="215"/>
      <c r="S17" s="215"/>
      <c r="T17" s="215"/>
      <c r="U17" s="215"/>
    </row>
    <row r="18" spans="1:21" ht="22.5" customHeight="1">
      <c r="A18" s="216">
        <v>3</v>
      </c>
      <c r="B18" s="274"/>
      <c r="C18" s="275"/>
      <c r="D18" s="276"/>
      <c r="E18" s="277"/>
      <c r="F18" s="278"/>
      <c r="G18" s="279"/>
      <c r="H18" s="249"/>
      <c r="I18" s="250"/>
      <c r="J18" s="249"/>
      <c r="K18" s="251"/>
      <c r="L18" s="251"/>
      <c r="M18" s="251"/>
      <c r="N18" s="251"/>
      <c r="O18" s="251"/>
      <c r="P18" s="251"/>
      <c r="Q18" s="250"/>
      <c r="R18" s="215"/>
      <c r="S18" s="215"/>
      <c r="T18" s="215"/>
      <c r="U18" s="215"/>
    </row>
    <row r="19" spans="1:21" ht="22.5" customHeight="1">
      <c r="A19" s="216">
        <v>4</v>
      </c>
      <c r="B19" s="274"/>
      <c r="C19" s="275"/>
      <c r="D19" s="276"/>
      <c r="E19" s="277"/>
      <c r="F19" s="278"/>
      <c r="G19" s="279"/>
      <c r="H19" s="249"/>
      <c r="I19" s="250"/>
      <c r="J19" s="249"/>
      <c r="K19" s="251"/>
      <c r="L19" s="251"/>
      <c r="M19" s="251"/>
      <c r="N19" s="251"/>
      <c r="O19" s="251"/>
      <c r="P19" s="251"/>
      <c r="Q19" s="250"/>
      <c r="R19" s="215"/>
      <c r="S19" s="215"/>
      <c r="T19" s="215"/>
      <c r="U19" s="215"/>
    </row>
    <row r="20" spans="1:21" ht="22.5" customHeight="1" thickBot="1">
      <c r="A20" s="217">
        <v>5</v>
      </c>
      <c r="B20" s="336"/>
      <c r="C20" s="337"/>
      <c r="D20" s="338"/>
      <c r="E20" s="339"/>
      <c r="F20" s="340"/>
      <c r="G20" s="341"/>
      <c r="H20" s="342"/>
      <c r="I20" s="343"/>
      <c r="J20" s="342"/>
      <c r="K20" s="344"/>
      <c r="L20" s="344"/>
      <c r="M20" s="344"/>
      <c r="N20" s="344"/>
      <c r="O20" s="344"/>
      <c r="P20" s="344"/>
      <c r="Q20" s="343"/>
      <c r="R20" s="215"/>
      <c r="S20" s="215"/>
      <c r="T20" s="215"/>
      <c r="U20" s="215"/>
    </row>
    <row r="21" spans="1:21" ht="18.75" customHeight="1">
      <c r="C21" s="218"/>
      <c r="D21" s="218"/>
      <c r="E21" s="218"/>
      <c r="F21" s="218"/>
      <c r="G21" s="218"/>
      <c r="H21" s="218"/>
      <c r="I21" s="218"/>
      <c r="J21" s="218"/>
      <c r="K21" s="218"/>
      <c r="L21" s="218"/>
      <c r="M21" s="218"/>
      <c r="N21" s="218"/>
      <c r="O21" s="218"/>
      <c r="P21" s="218"/>
      <c r="Q21" s="218"/>
      <c r="R21" s="218"/>
      <c r="S21" s="218"/>
      <c r="T21" s="218"/>
      <c r="U21" s="218"/>
    </row>
    <row r="22" spans="1:21" ht="18.75" customHeight="1">
      <c r="A22" s="205" t="s">
        <v>63</v>
      </c>
    </row>
    <row r="23" spans="1:21" ht="18.75" customHeight="1">
      <c r="A23" s="13" t="s">
        <v>65</v>
      </c>
    </row>
    <row r="24" spans="1:21" ht="18.75" customHeight="1">
      <c r="A24" s="13" t="s">
        <v>57</v>
      </c>
    </row>
    <row r="25" spans="1:21" ht="18.75" customHeight="1">
      <c r="A25" s="219" t="s">
        <v>264</v>
      </c>
    </row>
    <row r="26" spans="1:21" ht="18.75" customHeight="1">
      <c r="A26" s="219" t="s">
        <v>265</v>
      </c>
    </row>
    <row r="27" spans="1:21" ht="13.5">
      <c r="A27" s="221" t="s">
        <v>31</v>
      </c>
      <c r="B27" s="324" t="s">
        <v>66</v>
      </c>
      <c r="C27" s="325"/>
      <c r="D27" s="326"/>
      <c r="E27" s="327" t="s">
        <v>67</v>
      </c>
      <c r="F27" s="325"/>
      <c r="G27" s="328"/>
      <c r="H27" s="329" t="s">
        <v>5</v>
      </c>
      <c r="I27" s="329"/>
      <c r="J27" s="330" t="s">
        <v>6</v>
      </c>
      <c r="K27" s="329"/>
      <c r="L27" s="329" t="s">
        <v>7</v>
      </c>
      <c r="M27" s="329"/>
      <c r="N27" s="330" t="s">
        <v>268</v>
      </c>
      <c r="O27" s="330"/>
      <c r="P27" s="329" t="s">
        <v>32</v>
      </c>
      <c r="Q27" s="329"/>
      <c r="R27" s="329"/>
      <c r="S27" s="329"/>
      <c r="T27" s="329"/>
      <c r="U27" s="329"/>
    </row>
    <row r="28" spans="1:21" ht="37.5" customHeight="1">
      <c r="A28" s="222"/>
      <c r="B28" s="280" t="s">
        <v>270</v>
      </c>
      <c r="C28" s="281"/>
      <c r="D28" s="281"/>
      <c r="E28" s="281"/>
      <c r="F28" s="281"/>
      <c r="G28" s="282"/>
      <c r="H28" s="283" t="s">
        <v>266</v>
      </c>
      <c r="I28" s="284"/>
      <c r="J28" s="283" t="s">
        <v>267</v>
      </c>
      <c r="K28" s="284"/>
      <c r="L28" s="283" t="s">
        <v>266</v>
      </c>
      <c r="M28" s="284"/>
      <c r="N28" s="322" t="s">
        <v>269</v>
      </c>
      <c r="O28" s="284"/>
      <c r="P28" s="283" t="s">
        <v>271</v>
      </c>
      <c r="Q28" s="331"/>
      <c r="R28" s="331"/>
      <c r="S28" s="331"/>
      <c r="T28" s="331"/>
      <c r="U28" s="284"/>
    </row>
    <row r="29" spans="1:21" ht="13.5">
      <c r="A29" s="220">
        <v>1</v>
      </c>
      <c r="B29" s="286"/>
      <c r="C29" s="287"/>
      <c r="D29" s="287"/>
      <c r="E29" s="288"/>
      <c r="F29" s="287"/>
      <c r="G29" s="289"/>
      <c r="H29" s="285"/>
      <c r="I29" s="285"/>
      <c r="J29" s="285"/>
      <c r="K29" s="285"/>
      <c r="L29" s="285"/>
      <c r="M29" s="285"/>
      <c r="N29" s="319"/>
      <c r="O29" s="320"/>
      <c r="P29" s="319"/>
      <c r="Q29" s="320"/>
      <c r="R29" s="320"/>
      <c r="S29" s="320"/>
      <c r="T29" s="320"/>
      <c r="U29" s="321"/>
    </row>
    <row r="30" spans="1:21" ht="13.5">
      <c r="A30" s="220">
        <v>2</v>
      </c>
      <c r="B30" s="286"/>
      <c r="C30" s="287"/>
      <c r="D30" s="287"/>
      <c r="E30" s="288"/>
      <c r="F30" s="287"/>
      <c r="G30" s="289"/>
      <c r="H30" s="285"/>
      <c r="I30" s="285"/>
      <c r="J30" s="285"/>
      <c r="K30" s="285"/>
      <c r="L30" s="285"/>
      <c r="M30" s="285"/>
      <c r="N30" s="319"/>
      <c r="O30" s="320"/>
      <c r="P30" s="319"/>
      <c r="Q30" s="320"/>
      <c r="R30" s="320"/>
      <c r="S30" s="320"/>
      <c r="T30" s="320"/>
      <c r="U30" s="321"/>
    </row>
    <row r="31" spans="1:21" ht="13.5">
      <c r="A31" s="220">
        <v>3</v>
      </c>
      <c r="B31" s="286"/>
      <c r="C31" s="287"/>
      <c r="D31" s="287"/>
      <c r="E31" s="288"/>
      <c r="F31" s="287"/>
      <c r="G31" s="289"/>
      <c r="H31" s="285"/>
      <c r="I31" s="285"/>
      <c r="J31" s="285"/>
      <c r="K31" s="285"/>
      <c r="L31" s="285"/>
      <c r="M31" s="285"/>
      <c r="N31" s="319"/>
      <c r="O31" s="320"/>
      <c r="P31" s="319"/>
      <c r="Q31" s="320"/>
      <c r="R31" s="320"/>
      <c r="S31" s="320"/>
      <c r="T31" s="320"/>
      <c r="U31" s="321"/>
    </row>
    <row r="32" spans="1:21" ht="13.5">
      <c r="A32" s="220">
        <v>4</v>
      </c>
      <c r="B32" s="286"/>
      <c r="C32" s="287"/>
      <c r="D32" s="287"/>
      <c r="E32" s="288"/>
      <c r="F32" s="287"/>
      <c r="G32" s="289"/>
      <c r="H32" s="285"/>
      <c r="I32" s="285"/>
      <c r="J32" s="285"/>
      <c r="K32" s="285"/>
      <c r="L32" s="285"/>
      <c r="M32" s="285"/>
      <c r="N32" s="285"/>
      <c r="O32" s="285"/>
      <c r="P32" s="285"/>
      <c r="Q32" s="285"/>
      <c r="R32" s="285"/>
      <c r="S32" s="285"/>
      <c r="T32" s="285"/>
      <c r="U32" s="285"/>
    </row>
    <row r="33" spans="1:21" ht="13.5">
      <c r="A33" s="220">
        <v>5</v>
      </c>
      <c r="B33" s="286"/>
      <c r="C33" s="287"/>
      <c r="D33" s="287"/>
      <c r="E33" s="288"/>
      <c r="F33" s="287"/>
      <c r="G33" s="289"/>
      <c r="H33" s="285"/>
      <c r="I33" s="285"/>
      <c r="J33" s="285"/>
      <c r="K33" s="285"/>
      <c r="L33" s="285"/>
      <c r="M33" s="285"/>
      <c r="N33" s="285"/>
      <c r="O33" s="285"/>
      <c r="P33" s="285"/>
      <c r="Q33" s="285"/>
      <c r="R33" s="285"/>
      <c r="S33" s="285"/>
      <c r="T33" s="285"/>
      <c r="U33" s="285"/>
    </row>
    <row r="34" spans="1:21" ht="13.5">
      <c r="A34" s="220">
        <v>6</v>
      </c>
      <c r="B34" s="286"/>
      <c r="C34" s="287"/>
      <c r="D34" s="287"/>
      <c r="E34" s="288"/>
      <c r="F34" s="287"/>
      <c r="G34" s="289"/>
      <c r="H34" s="285"/>
      <c r="I34" s="285"/>
      <c r="J34" s="285"/>
      <c r="K34" s="285"/>
      <c r="L34" s="285"/>
      <c r="M34" s="285"/>
      <c r="N34" s="285"/>
      <c r="O34" s="285"/>
      <c r="P34" s="285"/>
      <c r="Q34" s="285"/>
      <c r="R34" s="285"/>
      <c r="S34" s="285"/>
      <c r="T34" s="285"/>
      <c r="U34" s="285"/>
    </row>
    <row r="35" spans="1:21" ht="13.5">
      <c r="A35" s="220">
        <v>7</v>
      </c>
      <c r="B35" s="286"/>
      <c r="C35" s="287"/>
      <c r="D35" s="287"/>
      <c r="E35" s="288"/>
      <c r="F35" s="287"/>
      <c r="G35" s="289"/>
      <c r="H35" s="285"/>
      <c r="I35" s="285"/>
      <c r="J35" s="285"/>
      <c r="K35" s="285"/>
      <c r="L35" s="285"/>
      <c r="M35" s="285"/>
      <c r="N35" s="285"/>
      <c r="O35" s="285"/>
      <c r="P35" s="285"/>
      <c r="Q35" s="285"/>
      <c r="R35" s="285"/>
      <c r="S35" s="285"/>
      <c r="T35" s="285"/>
      <c r="U35" s="285"/>
    </row>
    <row r="36" spans="1:21" ht="13.5">
      <c r="A36" s="220">
        <v>8</v>
      </c>
      <c r="B36" s="286"/>
      <c r="C36" s="287"/>
      <c r="D36" s="287"/>
      <c r="E36" s="288"/>
      <c r="F36" s="287"/>
      <c r="G36" s="289"/>
      <c r="H36" s="285"/>
      <c r="I36" s="285"/>
      <c r="J36" s="285"/>
      <c r="K36" s="285"/>
      <c r="L36" s="285"/>
      <c r="M36" s="285"/>
      <c r="N36" s="285"/>
      <c r="O36" s="285"/>
      <c r="P36" s="285"/>
      <c r="Q36" s="285"/>
      <c r="R36" s="285"/>
      <c r="S36" s="285"/>
      <c r="T36" s="285"/>
      <c r="U36" s="285"/>
    </row>
    <row r="37" spans="1:21" ht="13.5">
      <c r="A37" s="220">
        <v>9</v>
      </c>
      <c r="B37" s="286"/>
      <c r="C37" s="287"/>
      <c r="D37" s="287"/>
      <c r="E37" s="288"/>
      <c r="F37" s="287"/>
      <c r="G37" s="289"/>
      <c r="H37" s="285"/>
      <c r="I37" s="285"/>
      <c r="J37" s="285"/>
      <c r="K37" s="285"/>
      <c r="L37" s="285"/>
      <c r="M37" s="285"/>
      <c r="N37" s="285"/>
      <c r="O37" s="285"/>
      <c r="P37" s="285"/>
      <c r="Q37" s="285"/>
      <c r="R37" s="285"/>
      <c r="S37" s="285"/>
      <c r="T37" s="285"/>
      <c r="U37" s="285"/>
    </row>
    <row r="38" spans="1:21" ht="13.5">
      <c r="A38" s="220">
        <v>10</v>
      </c>
      <c r="B38" s="286"/>
      <c r="C38" s="287"/>
      <c r="D38" s="287"/>
      <c r="E38" s="288"/>
      <c r="F38" s="287"/>
      <c r="G38" s="289"/>
      <c r="H38" s="285"/>
      <c r="I38" s="285"/>
      <c r="J38" s="285"/>
      <c r="K38" s="285"/>
      <c r="L38" s="285"/>
      <c r="M38" s="285"/>
      <c r="N38" s="285"/>
      <c r="O38" s="285"/>
      <c r="P38" s="285"/>
      <c r="Q38" s="285"/>
      <c r="R38" s="285"/>
      <c r="S38" s="285"/>
      <c r="T38" s="285"/>
      <c r="U38" s="285"/>
    </row>
    <row r="39" spans="1:21" ht="13.5">
      <c r="A39" s="220">
        <v>11</v>
      </c>
      <c r="B39" s="286"/>
      <c r="C39" s="287"/>
      <c r="D39" s="287"/>
      <c r="E39" s="288"/>
      <c r="F39" s="287"/>
      <c r="G39" s="289"/>
      <c r="H39" s="285"/>
      <c r="I39" s="285"/>
      <c r="J39" s="285"/>
      <c r="K39" s="285"/>
      <c r="L39" s="285"/>
      <c r="M39" s="285"/>
      <c r="N39" s="285"/>
      <c r="O39" s="285"/>
      <c r="P39" s="285"/>
      <c r="Q39" s="285"/>
      <c r="R39" s="285"/>
      <c r="S39" s="285"/>
      <c r="T39" s="285"/>
      <c r="U39" s="285"/>
    </row>
    <row r="40" spans="1:21" ht="13.5">
      <c r="A40" s="220">
        <v>12</v>
      </c>
      <c r="B40" s="286"/>
      <c r="C40" s="287"/>
      <c r="D40" s="287"/>
      <c r="E40" s="288"/>
      <c r="F40" s="287"/>
      <c r="G40" s="289"/>
      <c r="H40" s="285"/>
      <c r="I40" s="285"/>
      <c r="J40" s="285"/>
      <c r="K40" s="285"/>
      <c r="L40" s="285"/>
      <c r="M40" s="285"/>
      <c r="N40" s="285"/>
      <c r="O40" s="285"/>
      <c r="P40" s="285"/>
      <c r="Q40" s="285"/>
      <c r="R40" s="285"/>
      <c r="S40" s="285"/>
      <c r="T40" s="285"/>
      <c r="U40" s="285"/>
    </row>
    <row r="41" spans="1:21" ht="13.5">
      <c r="A41" s="220">
        <v>13</v>
      </c>
      <c r="B41" s="286"/>
      <c r="C41" s="287"/>
      <c r="D41" s="287"/>
      <c r="E41" s="288"/>
      <c r="F41" s="287"/>
      <c r="G41" s="289"/>
      <c r="H41" s="285"/>
      <c r="I41" s="285"/>
      <c r="J41" s="285"/>
      <c r="K41" s="285"/>
      <c r="L41" s="285"/>
      <c r="M41" s="285"/>
      <c r="N41" s="285"/>
      <c r="O41" s="285"/>
      <c r="P41" s="285"/>
      <c r="Q41" s="285"/>
      <c r="R41" s="285"/>
      <c r="S41" s="285"/>
      <c r="T41" s="285"/>
      <c r="U41" s="285"/>
    </row>
    <row r="42" spans="1:21" ht="13.5">
      <c r="A42" s="220">
        <v>14</v>
      </c>
      <c r="B42" s="286"/>
      <c r="C42" s="287"/>
      <c r="D42" s="287"/>
      <c r="E42" s="288"/>
      <c r="F42" s="287"/>
      <c r="G42" s="289"/>
      <c r="H42" s="285"/>
      <c r="I42" s="285"/>
      <c r="J42" s="285"/>
      <c r="K42" s="285"/>
      <c r="L42" s="285"/>
      <c r="M42" s="285"/>
      <c r="N42" s="285"/>
      <c r="O42" s="285"/>
      <c r="P42" s="285"/>
      <c r="Q42" s="285"/>
      <c r="R42" s="285"/>
      <c r="S42" s="285"/>
      <c r="T42" s="285"/>
      <c r="U42" s="285"/>
    </row>
    <row r="43" spans="1:21" ht="13.5">
      <c r="A43" s="220">
        <v>15</v>
      </c>
      <c r="B43" s="286"/>
      <c r="C43" s="287"/>
      <c r="D43" s="287"/>
      <c r="E43" s="288"/>
      <c r="F43" s="287"/>
      <c r="G43" s="289"/>
      <c r="H43" s="285"/>
      <c r="I43" s="285"/>
      <c r="J43" s="285"/>
      <c r="K43" s="285"/>
      <c r="L43" s="285"/>
      <c r="M43" s="285"/>
      <c r="N43" s="285"/>
      <c r="O43" s="285"/>
      <c r="P43" s="285"/>
      <c r="Q43" s="285"/>
      <c r="R43" s="285"/>
      <c r="S43" s="285"/>
      <c r="T43" s="285"/>
      <c r="U43" s="285"/>
    </row>
    <row r="44" spans="1:21" ht="13.5">
      <c r="A44" s="220">
        <v>16</v>
      </c>
      <c r="B44" s="286"/>
      <c r="C44" s="287"/>
      <c r="D44" s="287"/>
      <c r="E44" s="288"/>
      <c r="F44" s="287"/>
      <c r="G44" s="289"/>
      <c r="H44" s="285"/>
      <c r="I44" s="285"/>
      <c r="J44" s="285"/>
      <c r="K44" s="285"/>
      <c r="L44" s="285"/>
      <c r="M44" s="285"/>
      <c r="N44" s="285"/>
      <c r="O44" s="285"/>
      <c r="P44" s="285"/>
      <c r="Q44" s="285"/>
      <c r="R44" s="285"/>
      <c r="S44" s="285"/>
      <c r="T44" s="285"/>
      <c r="U44" s="285"/>
    </row>
    <row r="45" spans="1:21" ht="13.5">
      <c r="A45" s="220">
        <v>17</v>
      </c>
      <c r="B45" s="286"/>
      <c r="C45" s="287"/>
      <c r="D45" s="287"/>
      <c r="E45" s="288"/>
      <c r="F45" s="287"/>
      <c r="G45" s="289"/>
      <c r="H45" s="285"/>
      <c r="I45" s="285"/>
      <c r="J45" s="285"/>
      <c r="K45" s="285"/>
      <c r="L45" s="285"/>
      <c r="M45" s="285"/>
      <c r="N45" s="285"/>
      <c r="O45" s="285"/>
      <c r="P45" s="285"/>
      <c r="Q45" s="285"/>
      <c r="R45" s="285"/>
      <c r="S45" s="285"/>
      <c r="T45" s="285"/>
      <c r="U45" s="285"/>
    </row>
    <row r="46" spans="1:21" ht="13.5">
      <c r="A46" s="220">
        <v>18</v>
      </c>
      <c r="B46" s="286"/>
      <c r="C46" s="287"/>
      <c r="D46" s="287"/>
      <c r="E46" s="288"/>
      <c r="F46" s="287"/>
      <c r="G46" s="289"/>
      <c r="H46" s="285"/>
      <c r="I46" s="285"/>
      <c r="J46" s="285"/>
      <c r="K46" s="285"/>
      <c r="L46" s="285"/>
      <c r="M46" s="285"/>
      <c r="N46" s="285"/>
      <c r="O46" s="285"/>
      <c r="P46" s="285"/>
      <c r="Q46" s="285"/>
      <c r="R46" s="285"/>
      <c r="S46" s="285"/>
      <c r="T46" s="285"/>
      <c r="U46" s="285"/>
    </row>
    <row r="47" spans="1:21" ht="13.5">
      <c r="A47" s="220">
        <v>19</v>
      </c>
      <c r="B47" s="286"/>
      <c r="C47" s="287"/>
      <c r="D47" s="287"/>
      <c r="E47" s="288"/>
      <c r="F47" s="287"/>
      <c r="G47" s="289"/>
      <c r="H47" s="285"/>
      <c r="I47" s="285"/>
      <c r="J47" s="285"/>
      <c r="K47" s="285"/>
      <c r="L47" s="285"/>
      <c r="M47" s="285"/>
      <c r="N47" s="285"/>
      <c r="O47" s="285"/>
      <c r="P47" s="285"/>
      <c r="Q47" s="285"/>
      <c r="R47" s="285"/>
      <c r="S47" s="285"/>
      <c r="T47" s="285"/>
      <c r="U47" s="285"/>
    </row>
    <row r="48" spans="1:21" ht="13.5">
      <c r="A48" s="220">
        <v>20</v>
      </c>
      <c r="B48" s="286"/>
      <c r="C48" s="287"/>
      <c r="D48" s="287"/>
      <c r="E48" s="288"/>
      <c r="F48" s="287"/>
      <c r="G48" s="289"/>
      <c r="H48" s="285"/>
      <c r="I48" s="285"/>
      <c r="J48" s="285"/>
      <c r="K48" s="285"/>
      <c r="L48" s="285"/>
      <c r="M48" s="285"/>
      <c r="N48" s="285"/>
      <c r="O48" s="285"/>
      <c r="P48" s="285"/>
      <c r="Q48" s="285"/>
      <c r="R48" s="285"/>
      <c r="S48" s="285"/>
      <c r="T48" s="285"/>
      <c r="U48" s="285"/>
    </row>
    <row r="49" spans="1:21" ht="13.5">
      <c r="A49" s="220">
        <v>21</v>
      </c>
      <c r="B49" s="286"/>
      <c r="C49" s="287"/>
      <c r="D49" s="287"/>
      <c r="E49" s="288"/>
      <c r="F49" s="287"/>
      <c r="G49" s="289"/>
      <c r="H49" s="285"/>
      <c r="I49" s="285"/>
      <c r="J49" s="285"/>
      <c r="K49" s="285"/>
      <c r="L49" s="285"/>
      <c r="M49" s="285"/>
      <c r="N49" s="285"/>
      <c r="O49" s="285"/>
      <c r="P49" s="285"/>
      <c r="Q49" s="285"/>
      <c r="R49" s="285"/>
      <c r="S49" s="285"/>
      <c r="T49" s="285"/>
      <c r="U49" s="285"/>
    </row>
    <row r="50" spans="1:21" ht="13.5">
      <c r="A50" s="220">
        <v>22</v>
      </c>
      <c r="B50" s="286"/>
      <c r="C50" s="287"/>
      <c r="D50" s="287"/>
      <c r="E50" s="288"/>
      <c r="F50" s="287"/>
      <c r="G50" s="289"/>
      <c r="H50" s="285"/>
      <c r="I50" s="285"/>
      <c r="J50" s="285"/>
      <c r="K50" s="285"/>
      <c r="L50" s="285"/>
      <c r="M50" s="285"/>
      <c r="N50" s="285"/>
      <c r="O50" s="285"/>
      <c r="P50" s="285"/>
      <c r="Q50" s="285"/>
      <c r="R50" s="285"/>
      <c r="S50" s="285"/>
      <c r="T50" s="285"/>
      <c r="U50" s="285"/>
    </row>
    <row r="51" spans="1:21" ht="13.5">
      <c r="A51" s="220">
        <v>23</v>
      </c>
      <c r="B51" s="286"/>
      <c r="C51" s="287"/>
      <c r="D51" s="287"/>
      <c r="E51" s="288"/>
      <c r="F51" s="287"/>
      <c r="G51" s="289"/>
      <c r="H51" s="285"/>
      <c r="I51" s="285"/>
      <c r="J51" s="285"/>
      <c r="K51" s="285"/>
      <c r="L51" s="285"/>
      <c r="M51" s="285"/>
      <c r="N51" s="285"/>
      <c r="O51" s="285"/>
      <c r="P51" s="285"/>
      <c r="Q51" s="285"/>
      <c r="R51" s="285"/>
      <c r="S51" s="285"/>
      <c r="T51" s="285"/>
      <c r="U51" s="285"/>
    </row>
    <row r="52" spans="1:21" ht="13.5">
      <c r="A52" s="220">
        <v>24</v>
      </c>
      <c r="B52" s="286"/>
      <c r="C52" s="287"/>
      <c r="D52" s="287"/>
      <c r="E52" s="288"/>
      <c r="F52" s="287"/>
      <c r="G52" s="289"/>
      <c r="H52" s="285"/>
      <c r="I52" s="285"/>
      <c r="J52" s="285"/>
      <c r="K52" s="285"/>
      <c r="L52" s="285"/>
      <c r="M52" s="285"/>
      <c r="N52" s="285"/>
      <c r="O52" s="285"/>
      <c r="P52" s="285"/>
      <c r="Q52" s="285"/>
      <c r="R52" s="285"/>
      <c r="S52" s="285"/>
      <c r="T52" s="285"/>
      <c r="U52" s="285"/>
    </row>
    <row r="53" spans="1:21" ht="13.5">
      <c r="A53" s="220">
        <v>25</v>
      </c>
      <c r="B53" s="286"/>
      <c r="C53" s="287"/>
      <c r="D53" s="287"/>
      <c r="E53" s="288"/>
      <c r="F53" s="287"/>
      <c r="G53" s="289"/>
      <c r="H53" s="285"/>
      <c r="I53" s="285"/>
      <c r="J53" s="285"/>
      <c r="K53" s="285"/>
      <c r="L53" s="285"/>
      <c r="M53" s="285"/>
      <c r="N53" s="285"/>
      <c r="O53" s="285"/>
      <c r="P53" s="285"/>
      <c r="Q53" s="285"/>
      <c r="R53" s="285"/>
      <c r="S53" s="285"/>
      <c r="T53" s="285"/>
      <c r="U53" s="285"/>
    </row>
    <row r="54" spans="1:21" ht="13.5">
      <c r="A54" s="220">
        <v>26</v>
      </c>
      <c r="B54" s="286"/>
      <c r="C54" s="287"/>
      <c r="D54" s="287"/>
      <c r="E54" s="288"/>
      <c r="F54" s="287"/>
      <c r="G54" s="289"/>
      <c r="H54" s="285"/>
      <c r="I54" s="285"/>
      <c r="J54" s="285"/>
      <c r="K54" s="285"/>
      <c r="L54" s="285"/>
      <c r="M54" s="285"/>
      <c r="N54" s="285"/>
      <c r="O54" s="285"/>
      <c r="P54" s="285"/>
      <c r="Q54" s="285"/>
      <c r="R54" s="285"/>
      <c r="S54" s="285"/>
      <c r="T54" s="285"/>
      <c r="U54" s="285"/>
    </row>
    <row r="55" spans="1:21" ht="13.5">
      <c r="A55" s="220">
        <v>27</v>
      </c>
      <c r="B55" s="286"/>
      <c r="C55" s="287"/>
      <c r="D55" s="287"/>
      <c r="E55" s="288"/>
      <c r="F55" s="287"/>
      <c r="G55" s="289"/>
      <c r="H55" s="285"/>
      <c r="I55" s="285"/>
      <c r="J55" s="285"/>
      <c r="K55" s="285"/>
      <c r="L55" s="285"/>
      <c r="M55" s="285"/>
      <c r="N55" s="285"/>
      <c r="O55" s="285"/>
      <c r="P55" s="285"/>
      <c r="Q55" s="285"/>
      <c r="R55" s="285"/>
      <c r="S55" s="285"/>
      <c r="T55" s="285"/>
      <c r="U55" s="285"/>
    </row>
    <row r="56" spans="1:21" ht="13.5">
      <c r="A56" s="220">
        <v>28</v>
      </c>
      <c r="B56" s="286"/>
      <c r="C56" s="287"/>
      <c r="D56" s="287"/>
      <c r="E56" s="288"/>
      <c r="F56" s="287"/>
      <c r="G56" s="289"/>
      <c r="H56" s="285"/>
      <c r="I56" s="285"/>
      <c r="J56" s="285"/>
      <c r="K56" s="285"/>
      <c r="L56" s="285"/>
      <c r="M56" s="285"/>
      <c r="N56" s="285"/>
      <c r="O56" s="285"/>
      <c r="P56" s="285"/>
      <c r="Q56" s="285"/>
      <c r="R56" s="285"/>
      <c r="S56" s="285"/>
      <c r="T56" s="285"/>
      <c r="U56" s="285"/>
    </row>
    <row r="57" spans="1:21" ht="13.5">
      <c r="A57" s="220">
        <v>29</v>
      </c>
      <c r="B57" s="286"/>
      <c r="C57" s="287"/>
      <c r="D57" s="287"/>
      <c r="E57" s="288"/>
      <c r="F57" s="287"/>
      <c r="G57" s="289"/>
      <c r="H57" s="285"/>
      <c r="I57" s="285"/>
      <c r="J57" s="285"/>
      <c r="K57" s="285"/>
      <c r="L57" s="285"/>
      <c r="M57" s="285"/>
      <c r="N57" s="285"/>
      <c r="O57" s="285"/>
      <c r="P57" s="285"/>
      <c r="Q57" s="285"/>
      <c r="R57" s="285"/>
      <c r="S57" s="285"/>
      <c r="T57" s="285"/>
      <c r="U57" s="285"/>
    </row>
    <row r="58" spans="1:21" ht="13.5">
      <c r="A58" s="220">
        <v>30</v>
      </c>
      <c r="B58" s="286"/>
      <c r="C58" s="287"/>
      <c r="D58" s="287"/>
      <c r="E58" s="288"/>
      <c r="F58" s="287"/>
      <c r="G58" s="289"/>
      <c r="H58" s="285"/>
      <c r="I58" s="285"/>
      <c r="J58" s="285"/>
      <c r="K58" s="285"/>
      <c r="L58" s="285"/>
      <c r="M58" s="285"/>
      <c r="N58" s="285"/>
      <c r="O58" s="285"/>
      <c r="P58" s="285"/>
      <c r="Q58" s="285"/>
      <c r="R58" s="285"/>
      <c r="S58" s="285"/>
      <c r="T58" s="285"/>
      <c r="U58" s="285"/>
    </row>
    <row r="59" spans="1:21" ht="13.5">
      <c r="A59" s="220">
        <v>31</v>
      </c>
      <c r="B59" s="286"/>
      <c r="C59" s="287"/>
      <c r="D59" s="287"/>
      <c r="E59" s="288"/>
      <c r="F59" s="287"/>
      <c r="G59" s="289"/>
      <c r="H59" s="285"/>
      <c r="I59" s="285"/>
      <c r="J59" s="285"/>
      <c r="K59" s="285"/>
      <c r="L59" s="285"/>
      <c r="M59" s="285"/>
      <c r="N59" s="285"/>
      <c r="O59" s="285"/>
      <c r="P59" s="285"/>
      <c r="Q59" s="285"/>
      <c r="R59" s="285"/>
      <c r="S59" s="285"/>
      <c r="T59" s="285"/>
      <c r="U59" s="285"/>
    </row>
    <row r="60" spans="1:21" ht="13.5">
      <c r="A60" s="220">
        <v>32</v>
      </c>
      <c r="B60" s="286"/>
      <c r="C60" s="287"/>
      <c r="D60" s="287"/>
      <c r="E60" s="288"/>
      <c r="F60" s="287"/>
      <c r="G60" s="289"/>
      <c r="H60" s="285"/>
      <c r="I60" s="285"/>
      <c r="J60" s="285"/>
      <c r="K60" s="285"/>
      <c r="L60" s="285"/>
      <c r="M60" s="285"/>
      <c r="N60" s="285"/>
      <c r="O60" s="285"/>
      <c r="P60" s="285"/>
      <c r="Q60" s="285"/>
      <c r="R60" s="285"/>
      <c r="S60" s="285"/>
      <c r="T60" s="285"/>
      <c r="U60" s="285"/>
    </row>
    <row r="61" spans="1:21" ht="13.5">
      <c r="A61" s="220">
        <v>33</v>
      </c>
      <c r="B61" s="286"/>
      <c r="C61" s="287"/>
      <c r="D61" s="287"/>
      <c r="E61" s="288"/>
      <c r="F61" s="287"/>
      <c r="G61" s="289"/>
      <c r="H61" s="285"/>
      <c r="I61" s="285"/>
      <c r="J61" s="285"/>
      <c r="K61" s="285"/>
      <c r="L61" s="285"/>
      <c r="M61" s="285"/>
      <c r="N61" s="285"/>
      <c r="O61" s="285"/>
      <c r="P61" s="285"/>
      <c r="Q61" s="285"/>
      <c r="R61" s="285"/>
      <c r="S61" s="285"/>
      <c r="T61" s="285"/>
      <c r="U61" s="285"/>
    </row>
    <row r="62" spans="1:21" ht="13.5">
      <c r="A62" s="220">
        <v>34</v>
      </c>
      <c r="B62" s="286"/>
      <c r="C62" s="287"/>
      <c r="D62" s="287"/>
      <c r="E62" s="288"/>
      <c r="F62" s="287"/>
      <c r="G62" s="289"/>
      <c r="H62" s="285"/>
      <c r="I62" s="285"/>
      <c r="J62" s="285"/>
      <c r="K62" s="285"/>
      <c r="L62" s="285"/>
      <c r="M62" s="285"/>
      <c r="N62" s="285"/>
      <c r="O62" s="285"/>
      <c r="P62" s="285"/>
      <c r="Q62" s="285"/>
      <c r="R62" s="285"/>
      <c r="S62" s="285"/>
      <c r="T62" s="285"/>
      <c r="U62" s="285"/>
    </row>
    <row r="63" spans="1:21" ht="13.5">
      <c r="A63" s="220">
        <v>35</v>
      </c>
      <c r="B63" s="286"/>
      <c r="C63" s="287"/>
      <c r="D63" s="287"/>
      <c r="E63" s="288"/>
      <c r="F63" s="287"/>
      <c r="G63" s="289"/>
      <c r="H63" s="285"/>
      <c r="I63" s="285"/>
      <c r="J63" s="285"/>
      <c r="K63" s="285"/>
      <c r="L63" s="285"/>
      <c r="M63" s="285"/>
      <c r="N63" s="285"/>
      <c r="O63" s="285"/>
      <c r="P63" s="285"/>
      <c r="Q63" s="285"/>
      <c r="R63" s="285"/>
      <c r="S63" s="285"/>
      <c r="T63" s="285"/>
      <c r="U63" s="285"/>
    </row>
    <row r="64" spans="1:21" ht="13.5">
      <c r="A64" s="220">
        <v>36</v>
      </c>
      <c r="B64" s="286"/>
      <c r="C64" s="287"/>
      <c r="D64" s="287"/>
      <c r="E64" s="288"/>
      <c r="F64" s="287"/>
      <c r="G64" s="289"/>
      <c r="H64" s="285"/>
      <c r="I64" s="285"/>
      <c r="J64" s="285"/>
      <c r="K64" s="285"/>
      <c r="L64" s="285"/>
      <c r="M64" s="285"/>
      <c r="N64" s="285"/>
      <c r="O64" s="285"/>
      <c r="P64" s="285"/>
      <c r="Q64" s="285"/>
      <c r="R64" s="285"/>
      <c r="S64" s="285"/>
      <c r="T64" s="285"/>
      <c r="U64" s="285"/>
    </row>
    <row r="65" spans="1:21" ht="13.5">
      <c r="A65" s="220">
        <v>37</v>
      </c>
      <c r="B65" s="286"/>
      <c r="C65" s="287"/>
      <c r="D65" s="287"/>
      <c r="E65" s="288"/>
      <c r="F65" s="287"/>
      <c r="G65" s="289"/>
      <c r="H65" s="285"/>
      <c r="I65" s="285"/>
      <c r="J65" s="285"/>
      <c r="K65" s="285"/>
      <c r="L65" s="285"/>
      <c r="M65" s="285"/>
      <c r="N65" s="285"/>
      <c r="O65" s="285"/>
      <c r="P65" s="285"/>
      <c r="Q65" s="285"/>
      <c r="R65" s="285"/>
      <c r="S65" s="285"/>
      <c r="T65" s="285"/>
      <c r="U65" s="285"/>
    </row>
    <row r="66" spans="1:21" ht="13.5">
      <c r="A66" s="220">
        <v>38</v>
      </c>
      <c r="B66" s="286"/>
      <c r="C66" s="287"/>
      <c r="D66" s="287"/>
      <c r="E66" s="288"/>
      <c r="F66" s="287"/>
      <c r="G66" s="289"/>
      <c r="H66" s="285"/>
      <c r="I66" s="285"/>
      <c r="J66" s="285"/>
      <c r="K66" s="285"/>
      <c r="L66" s="285"/>
      <c r="M66" s="285"/>
      <c r="N66" s="285"/>
      <c r="O66" s="285"/>
      <c r="P66" s="285"/>
      <c r="Q66" s="285"/>
      <c r="R66" s="285"/>
      <c r="S66" s="285"/>
      <c r="T66" s="285"/>
      <c r="U66" s="285"/>
    </row>
    <row r="67" spans="1:21" ht="13.5">
      <c r="A67" s="220">
        <v>39</v>
      </c>
      <c r="B67" s="286"/>
      <c r="C67" s="287"/>
      <c r="D67" s="287"/>
      <c r="E67" s="288"/>
      <c r="F67" s="287"/>
      <c r="G67" s="289"/>
      <c r="H67" s="285"/>
      <c r="I67" s="285"/>
      <c r="J67" s="285"/>
      <c r="K67" s="285"/>
      <c r="L67" s="285"/>
      <c r="M67" s="285"/>
      <c r="N67" s="285"/>
      <c r="O67" s="285"/>
      <c r="P67" s="285"/>
      <c r="Q67" s="285"/>
      <c r="R67" s="285"/>
      <c r="S67" s="285"/>
      <c r="T67" s="285"/>
      <c r="U67" s="285"/>
    </row>
    <row r="68" spans="1:21" ht="13.5">
      <c r="A68" s="220">
        <v>40</v>
      </c>
      <c r="B68" s="286"/>
      <c r="C68" s="287"/>
      <c r="D68" s="287"/>
      <c r="E68" s="288"/>
      <c r="F68" s="287"/>
      <c r="G68" s="289"/>
      <c r="H68" s="285"/>
      <c r="I68" s="285"/>
      <c r="J68" s="285"/>
      <c r="K68" s="285"/>
      <c r="L68" s="285"/>
      <c r="M68" s="285"/>
      <c r="N68" s="285"/>
      <c r="O68" s="285"/>
      <c r="P68" s="285"/>
      <c r="Q68" s="285"/>
      <c r="R68" s="285"/>
      <c r="S68" s="285"/>
      <c r="T68" s="285"/>
      <c r="U68" s="285"/>
    </row>
    <row r="69" spans="1:21" ht="13.5">
      <c r="A69" s="220">
        <v>41</v>
      </c>
      <c r="B69" s="286"/>
      <c r="C69" s="287"/>
      <c r="D69" s="287"/>
      <c r="E69" s="288"/>
      <c r="F69" s="287"/>
      <c r="G69" s="289"/>
      <c r="H69" s="285"/>
      <c r="I69" s="285"/>
      <c r="J69" s="285"/>
      <c r="K69" s="285"/>
      <c r="L69" s="285"/>
      <c r="M69" s="285"/>
      <c r="N69" s="285"/>
      <c r="O69" s="285"/>
      <c r="P69" s="285"/>
      <c r="Q69" s="285"/>
      <c r="R69" s="285"/>
      <c r="S69" s="285"/>
      <c r="T69" s="285"/>
      <c r="U69" s="285"/>
    </row>
    <row r="70" spans="1:21" ht="13.5">
      <c r="A70" s="220">
        <v>42</v>
      </c>
      <c r="B70" s="286"/>
      <c r="C70" s="287"/>
      <c r="D70" s="287"/>
      <c r="E70" s="288"/>
      <c r="F70" s="287"/>
      <c r="G70" s="289"/>
      <c r="H70" s="285"/>
      <c r="I70" s="285"/>
      <c r="J70" s="285"/>
      <c r="K70" s="285"/>
      <c r="L70" s="285"/>
      <c r="M70" s="285"/>
      <c r="N70" s="285"/>
      <c r="O70" s="285"/>
      <c r="P70" s="285"/>
      <c r="Q70" s="285"/>
      <c r="R70" s="285"/>
      <c r="S70" s="285"/>
      <c r="T70" s="285"/>
      <c r="U70" s="285"/>
    </row>
    <row r="71" spans="1:21" ht="13.5">
      <c r="A71" s="220">
        <v>43</v>
      </c>
      <c r="B71" s="286"/>
      <c r="C71" s="287"/>
      <c r="D71" s="287"/>
      <c r="E71" s="288"/>
      <c r="F71" s="287"/>
      <c r="G71" s="289"/>
      <c r="H71" s="285"/>
      <c r="I71" s="285"/>
      <c r="J71" s="285"/>
      <c r="K71" s="285"/>
      <c r="L71" s="285"/>
      <c r="M71" s="285"/>
      <c r="N71" s="285"/>
      <c r="O71" s="285"/>
      <c r="P71" s="285"/>
      <c r="Q71" s="285"/>
      <c r="R71" s="285"/>
      <c r="S71" s="285"/>
      <c r="T71" s="285"/>
      <c r="U71" s="285"/>
    </row>
    <row r="72" spans="1:21" ht="13.5">
      <c r="A72" s="220">
        <v>44</v>
      </c>
      <c r="B72" s="286"/>
      <c r="C72" s="287"/>
      <c r="D72" s="287"/>
      <c r="E72" s="288"/>
      <c r="F72" s="287"/>
      <c r="G72" s="289"/>
      <c r="H72" s="285"/>
      <c r="I72" s="285"/>
      <c r="J72" s="285"/>
      <c r="K72" s="285"/>
      <c r="L72" s="285"/>
      <c r="M72" s="285"/>
      <c r="N72" s="285"/>
      <c r="O72" s="285"/>
      <c r="P72" s="285"/>
      <c r="Q72" s="285"/>
      <c r="R72" s="285"/>
      <c r="S72" s="285"/>
      <c r="T72" s="285"/>
      <c r="U72" s="285"/>
    </row>
    <row r="73" spans="1:21" ht="13.5">
      <c r="A73" s="220">
        <v>45</v>
      </c>
      <c r="B73" s="286"/>
      <c r="C73" s="287"/>
      <c r="D73" s="287"/>
      <c r="E73" s="288"/>
      <c r="F73" s="287"/>
      <c r="G73" s="289"/>
      <c r="H73" s="285"/>
      <c r="I73" s="285"/>
      <c r="J73" s="285"/>
      <c r="K73" s="285"/>
      <c r="L73" s="285"/>
      <c r="M73" s="285"/>
      <c r="N73" s="285"/>
      <c r="O73" s="285"/>
      <c r="P73" s="285"/>
      <c r="Q73" s="285"/>
      <c r="R73" s="285"/>
      <c r="S73" s="285"/>
      <c r="T73" s="285"/>
      <c r="U73" s="285"/>
    </row>
    <row r="74" spans="1:21" ht="13.5">
      <c r="A74" s="220">
        <v>46</v>
      </c>
      <c r="B74" s="286"/>
      <c r="C74" s="287"/>
      <c r="D74" s="287"/>
      <c r="E74" s="288"/>
      <c r="F74" s="287"/>
      <c r="G74" s="289"/>
      <c r="H74" s="285"/>
      <c r="I74" s="285"/>
      <c r="J74" s="285"/>
      <c r="K74" s="285"/>
      <c r="L74" s="285"/>
      <c r="M74" s="285"/>
      <c r="N74" s="285"/>
      <c r="O74" s="285"/>
      <c r="P74" s="285"/>
      <c r="Q74" s="285"/>
      <c r="R74" s="285"/>
      <c r="S74" s="285"/>
      <c r="T74" s="285"/>
      <c r="U74" s="285"/>
    </row>
    <row r="75" spans="1:21" ht="13.5">
      <c r="A75" s="220">
        <v>47</v>
      </c>
      <c r="B75" s="286"/>
      <c r="C75" s="287"/>
      <c r="D75" s="287"/>
      <c r="E75" s="288"/>
      <c r="F75" s="287"/>
      <c r="G75" s="289"/>
      <c r="H75" s="285"/>
      <c r="I75" s="285"/>
      <c r="J75" s="285"/>
      <c r="K75" s="285"/>
      <c r="L75" s="285"/>
      <c r="M75" s="285"/>
      <c r="N75" s="285"/>
      <c r="O75" s="285"/>
      <c r="P75" s="285"/>
      <c r="Q75" s="285"/>
      <c r="R75" s="285"/>
      <c r="S75" s="285"/>
      <c r="T75" s="285"/>
      <c r="U75" s="285"/>
    </row>
    <row r="76" spans="1:21" ht="13.5">
      <c r="A76" s="220">
        <v>48</v>
      </c>
      <c r="B76" s="286"/>
      <c r="C76" s="287"/>
      <c r="D76" s="287"/>
      <c r="E76" s="288"/>
      <c r="F76" s="287"/>
      <c r="G76" s="289"/>
      <c r="H76" s="285"/>
      <c r="I76" s="285"/>
      <c r="J76" s="285"/>
      <c r="K76" s="285"/>
      <c r="L76" s="285"/>
      <c r="M76" s="285"/>
      <c r="N76" s="285"/>
      <c r="O76" s="285"/>
      <c r="P76" s="285"/>
      <c r="Q76" s="285"/>
      <c r="R76" s="285"/>
      <c r="S76" s="285"/>
      <c r="T76" s="285"/>
      <c r="U76" s="285"/>
    </row>
    <row r="77" spans="1:21" ht="13.5">
      <c r="A77" s="220">
        <v>49</v>
      </c>
      <c r="B77" s="286"/>
      <c r="C77" s="287"/>
      <c r="D77" s="287"/>
      <c r="E77" s="288"/>
      <c r="F77" s="287"/>
      <c r="G77" s="289"/>
      <c r="H77" s="285"/>
      <c r="I77" s="285"/>
      <c r="J77" s="285"/>
      <c r="K77" s="285"/>
      <c r="L77" s="285"/>
      <c r="M77" s="285"/>
      <c r="N77" s="285"/>
      <c r="O77" s="285"/>
      <c r="P77" s="285"/>
      <c r="Q77" s="285"/>
      <c r="R77" s="285"/>
      <c r="S77" s="285"/>
      <c r="T77" s="285"/>
      <c r="U77" s="285"/>
    </row>
    <row r="78" spans="1:21" ht="13.5">
      <c r="A78" s="220">
        <v>50</v>
      </c>
      <c r="B78" s="286"/>
      <c r="C78" s="287"/>
      <c r="D78" s="287"/>
      <c r="E78" s="288"/>
      <c r="F78" s="287"/>
      <c r="G78" s="289"/>
      <c r="H78" s="285"/>
      <c r="I78" s="285"/>
      <c r="J78" s="285"/>
      <c r="K78" s="285"/>
      <c r="L78" s="285"/>
      <c r="M78" s="285"/>
      <c r="N78" s="285"/>
      <c r="O78" s="285"/>
      <c r="P78" s="285"/>
      <c r="Q78" s="285"/>
      <c r="R78" s="285"/>
      <c r="S78" s="285"/>
      <c r="T78" s="285"/>
      <c r="U78" s="285"/>
    </row>
  </sheetData>
  <sheetProtection sheet="1" objects="1" scenarios="1"/>
  <mergeCells count="414">
    <mergeCell ref="N78:O78"/>
    <mergeCell ref="P78:U78"/>
    <mergeCell ref="N73:O73"/>
    <mergeCell ref="P73:U73"/>
    <mergeCell ref="N74:O74"/>
    <mergeCell ref="P74:U74"/>
    <mergeCell ref="N75:O75"/>
    <mergeCell ref="P75:U75"/>
    <mergeCell ref="N76:O76"/>
    <mergeCell ref="P76:U76"/>
    <mergeCell ref="N77:O77"/>
    <mergeCell ref="P77:U77"/>
    <mergeCell ref="A11:B11"/>
    <mergeCell ref="A12:B12"/>
    <mergeCell ref="C11:I11"/>
    <mergeCell ref="C12:I12"/>
    <mergeCell ref="B19:D19"/>
    <mergeCell ref="E19:G19"/>
    <mergeCell ref="H19:I19"/>
    <mergeCell ref="J19:Q19"/>
    <mergeCell ref="B20:D20"/>
    <mergeCell ref="E20:G20"/>
    <mergeCell ref="H20:I20"/>
    <mergeCell ref="J20:Q20"/>
    <mergeCell ref="B17:D17"/>
    <mergeCell ref="E17:G17"/>
    <mergeCell ref="H17:I17"/>
    <mergeCell ref="J17:Q17"/>
    <mergeCell ref="N32:O32"/>
    <mergeCell ref="P29:U29"/>
    <mergeCell ref="J16:Q16"/>
    <mergeCell ref="B30:D30"/>
    <mergeCell ref="E30:G30"/>
    <mergeCell ref="B27:D27"/>
    <mergeCell ref="E27:G27"/>
    <mergeCell ref="J29:K29"/>
    <mergeCell ref="L29:M29"/>
    <mergeCell ref="H30:I30"/>
    <mergeCell ref="J30:K30"/>
    <mergeCell ref="L30:M30"/>
    <mergeCell ref="H27:I27"/>
    <mergeCell ref="J27:K27"/>
    <mergeCell ref="L27:M27"/>
    <mergeCell ref="N27:O27"/>
    <mergeCell ref="N29:O29"/>
    <mergeCell ref="N30:O30"/>
    <mergeCell ref="P27:U27"/>
    <mergeCell ref="H31:I31"/>
    <mergeCell ref="J31:K31"/>
    <mergeCell ref="L31:M31"/>
    <mergeCell ref="P28:U28"/>
    <mergeCell ref="A1:U1"/>
    <mergeCell ref="A6:I6"/>
    <mergeCell ref="J6:P6"/>
    <mergeCell ref="J9:P9"/>
    <mergeCell ref="Q6:U6"/>
    <mergeCell ref="H32:I32"/>
    <mergeCell ref="J32:K32"/>
    <mergeCell ref="L32:M32"/>
    <mergeCell ref="B31:D31"/>
    <mergeCell ref="E31:G31"/>
    <mergeCell ref="B32:D32"/>
    <mergeCell ref="E32:G32"/>
    <mergeCell ref="A8:C8"/>
    <mergeCell ref="D8:F8"/>
    <mergeCell ref="A9:I9"/>
    <mergeCell ref="A10:I10"/>
    <mergeCell ref="H29:I29"/>
    <mergeCell ref="P30:U30"/>
    <mergeCell ref="P31:U31"/>
    <mergeCell ref="P32:U32"/>
    <mergeCell ref="N31:O31"/>
    <mergeCell ref="J28:K28"/>
    <mergeCell ref="L28:M28"/>
    <mergeCell ref="N28:O28"/>
    <mergeCell ref="H73:I73"/>
    <mergeCell ref="J73:K73"/>
    <mergeCell ref="L73:M73"/>
    <mergeCell ref="H74:I74"/>
    <mergeCell ref="J74:K74"/>
    <mergeCell ref="L74:M74"/>
    <mergeCell ref="N33:O33"/>
    <mergeCell ref="P33:U33"/>
    <mergeCell ref="N34:O34"/>
    <mergeCell ref="P34:U34"/>
    <mergeCell ref="N36:O36"/>
    <mergeCell ref="P36:U36"/>
    <mergeCell ref="N35:O35"/>
    <mergeCell ref="P35:U35"/>
    <mergeCell ref="H71:I71"/>
    <mergeCell ref="J71:K71"/>
    <mergeCell ref="L71:M71"/>
    <mergeCell ref="H72:I72"/>
    <mergeCell ref="J72:K72"/>
    <mergeCell ref="L72:M72"/>
    <mergeCell ref="P69:U69"/>
    <mergeCell ref="N70:O70"/>
    <mergeCell ref="P70:U70"/>
    <mergeCell ref="P61:U61"/>
    <mergeCell ref="B73:D73"/>
    <mergeCell ref="E73:G73"/>
    <mergeCell ref="B74:D74"/>
    <mergeCell ref="E74:G74"/>
    <mergeCell ref="A3:U3"/>
    <mergeCell ref="B29:D29"/>
    <mergeCell ref="Q12:U12"/>
    <mergeCell ref="E29:G29"/>
    <mergeCell ref="J10:P10"/>
    <mergeCell ref="B71:D71"/>
    <mergeCell ref="E71:G71"/>
    <mergeCell ref="B72:D72"/>
    <mergeCell ref="E72:G72"/>
    <mergeCell ref="P67:U67"/>
    <mergeCell ref="N68:O68"/>
    <mergeCell ref="P68:U68"/>
    <mergeCell ref="N71:O71"/>
    <mergeCell ref="P71:U71"/>
    <mergeCell ref="N72:O72"/>
    <mergeCell ref="P72:U72"/>
    <mergeCell ref="H69:I69"/>
    <mergeCell ref="J69:K69"/>
    <mergeCell ref="L69:M69"/>
    <mergeCell ref="H70:I70"/>
    <mergeCell ref="H78:I78"/>
    <mergeCell ref="J78:K78"/>
    <mergeCell ref="L78:M78"/>
    <mergeCell ref="B77:D77"/>
    <mergeCell ref="E77:G77"/>
    <mergeCell ref="B78:D78"/>
    <mergeCell ref="E78:G78"/>
    <mergeCell ref="H75:I75"/>
    <mergeCell ref="J75:K75"/>
    <mergeCell ref="L75:M75"/>
    <mergeCell ref="H76:I76"/>
    <mergeCell ref="J76:K76"/>
    <mergeCell ref="L76:M76"/>
    <mergeCell ref="B75:D75"/>
    <mergeCell ref="E75:G75"/>
    <mergeCell ref="B76:D76"/>
    <mergeCell ref="E76:G76"/>
    <mergeCell ref="H77:I77"/>
    <mergeCell ref="J77:K77"/>
    <mergeCell ref="L77:M77"/>
    <mergeCell ref="B65:D65"/>
    <mergeCell ref="E65:G65"/>
    <mergeCell ref="B66:D66"/>
    <mergeCell ref="E66:G66"/>
    <mergeCell ref="B69:D69"/>
    <mergeCell ref="E69:G69"/>
    <mergeCell ref="B70:D70"/>
    <mergeCell ref="E70:G70"/>
    <mergeCell ref="N69:O69"/>
    <mergeCell ref="B67:D67"/>
    <mergeCell ref="E67:G67"/>
    <mergeCell ref="B68:D68"/>
    <mergeCell ref="E68:G68"/>
    <mergeCell ref="N65:O65"/>
    <mergeCell ref="H67:I67"/>
    <mergeCell ref="J67:K67"/>
    <mergeCell ref="L67:M67"/>
    <mergeCell ref="H68:I68"/>
    <mergeCell ref="J68:K68"/>
    <mergeCell ref="L68:M68"/>
    <mergeCell ref="N67:O67"/>
    <mergeCell ref="J70:K70"/>
    <mergeCell ref="L70:M70"/>
    <mergeCell ref="P62:U62"/>
    <mergeCell ref="P65:U65"/>
    <mergeCell ref="N66:O66"/>
    <mergeCell ref="P66:U66"/>
    <mergeCell ref="H63:I63"/>
    <mergeCell ref="J63:K63"/>
    <mergeCell ref="L63:M63"/>
    <mergeCell ref="H64:I64"/>
    <mergeCell ref="J64:K64"/>
    <mergeCell ref="L64:M64"/>
    <mergeCell ref="H65:I65"/>
    <mergeCell ref="J65:K65"/>
    <mergeCell ref="L65:M65"/>
    <mergeCell ref="H66:I66"/>
    <mergeCell ref="J66:K66"/>
    <mergeCell ref="L66:M66"/>
    <mergeCell ref="P63:U63"/>
    <mergeCell ref="N64:O64"/>
    <mergeCell ref="P64:U64"/>
    <mergeCell ref="B59:D59"/>
    <mergeCell ref="E59:G59"/>
    <mergeCell ref="B60:D60"/>
    <mergeCell ref="E60:G60"/>
    <mergeCell ref="B63:D63"/>
    <mergeCell ref="E63:G63"/>
    <mergeCell ref="B64:D64"/>
    <mergeCell ref="E64:G64"/>
    <mergeCell ref="N63:O63"/>
    <mergeCell ref="B61:D61"/>
    <mergeCell ref="E61:G61"/>
    <mergeCell ref="B62:D62"/>
    <mergeCell ref="E62:G62"/>
    <mergeCell ref="N59:O59"/>
    <mergeCell ref="H61:I61"/>
    <mergeCell ref="J61:K61"/>
    <mergeCell ref="L61:M61"/>
    <mergeCell ref="H62:I62"/>
    <mergeCell ref="J62:K62"/>
    <mergeCell ref="L62:M62"/>
    <mergeCell ref="N61:O61"/>
    <mergeCell ref="N62:O62"/>
    <mergeCell ref="P55:U55"/>
    <mergeCell ref="N56:O56"/>
    <mergeCell ref="P56:U56"/>
    <mergeCell ref="P59:U59"/>
    <mergeCell ref="N60:O60"/>
    <mergeCell ref="P60:U60"/>
    <mergeCell ref="H57:I57"/>
    <mergeCell ref="J57:K57"/>
    <mergeCell ref="L57:M57"/>
    <mergeCell ref="H58:I58"/>
    <mergeCell ref="J58:K58"/>
    <mergeCell ref="L58:M58"/>
    <mergeCell ref="H59:I59"/>
    <mergeCell ref="J59:K59"/>
    <mergeCell ref="L59:M59"/>
    <mergeCell ref="H60:I60"/>
    <mergeCell ref="J60:K60"/>
    <mergeCell ref="L60:M60"/>
    <mergeCell ref="P57:U57"/>
    <mergeCell ref="N58:O58"/>
    <mergeCell ref="P58:U58"/>
    <mergeCell ref="B53:D53"/>
    <mergeCell ref="E53:G53"/>
    <mergeCell ref="B54:D54"/>
    <mergeCell ref="E54:G54"/>
    <mergeCell ref="B57:D57"/>
    <mergeCell ref="E57:G57"/>
    <mergeCell ref="B58:D58"/>
    <mergeCell ref="E58:G58"/>
    <mergeCell ref="N57:O57"/>
    <mergeCell ref="B55:D55"/>
    <mergeCell ref="E55:G55"/>
    <mergeCell ref="B56:D56"/>
    <mergeCell ref="E56:G56"/>
    <mergeCell ref="N53:O53"/>
    <mergeCell ref="H55:I55"/>
    <mergeCell ref="J55:K55"/>
    <mergeCell ref="L55:M55"/>
    <mergeCell ref="H56:I56"/>
    <mergeCell ref="J56:K56"/>
    <mergeCell ref="L56:M56"/>
    <mergeCell ref="N55:O55"/>
    <mergeCell ref="P49:U49"/>
    <mergeCell ref="N50:O50"/>
    <mergeCell ref="P50:U50"/>
    <mergeCell ref="P53:U53"/>
    <mergeCell ref="N54:O54"/>
    <mergeCell ref="P54:U54"/>
    <mergeCell ref="H51:I51"/>
    <mergeCell ref="J51:K51"/>
    <mergeCell ref="L51:M51"/>
    <mergeCell ref="H52:I52"/>
    <mergeCell ref="J52:K52"/>
    <mergeCell ref="L52:M52"/>
    <mergeCell ref="H53:I53"/>
    <mergeCell ref="J53:K53"/>
    <mergeCell ref="L53:M53"/>
    <mergeCell ref="H54:I54"/>
    <mergeCell ref="J54:K54"/>
    <mergeCell ref="L54:M54"/>
    <mergeCell ref="P51:U51"/>
    <mergeCell ref="N52:O52"/>
    <mergeCell ref="P52:U52"/>
    <mergeCell ref="B47:D47"/>
    <mergeCell ref="E47:G47"/>
    <mergeCell ref="B48:D48"/>
    <mergeCell ref="E48:G48"/>
    <mergeCell ref="B51:D51"/>
    <mergeCell ref="E51:G51"/>
    <mergeCell ref="B52:D52"/>
    <mergeCell ref="E52:G52"/>
    <mergeCell ref="N51:O51"/>
    <mergeCell ref="B49:D49"/>
    <mergeCell ref="E49:G49"/>
    <mergeCell ref="B50:D50"/>
    <mergeCell ref="E50:G50"/>
    <mergeCell ref="N47:O47"/>
    <mergeCell ref="H49:I49"/>
    <mergeCell ref="J49:K49"/>
    <mergeCell ref="L49:M49"/>
    <mergeCell ref="H50:I50"/>
    <mergeCell ref="J50:K50"/>
    <mergeCell ref="L50:M50"/>
    <mergeCell ref="N49:O49"/>
    <mergeCell ref="P43:U43"/>
    <mergeCell ref="N44:O44"/>
    <mergeCell ref="P44:U44"/>
    <mergeCell ref="P47:U47"/>
    <mergeCell ref="N48:O48"/>
    <mergeCell ref="P48:U48"/>
    <mergeCell ref="H45:I45"/>
    <mergeCell ref="J45:K45"/>
    <mergeCell ref="L45:M45"/>
    <mergeCell ref="H46:I46"/>
    <mergeCell ref="J46:K46"/>
    <mergeCell ref="L46:M46"/>
    <mergeCell ref="H47:I47"/>
    <mergeCell ref="J47:K47"/>
    <mergeCell ref="L47:M47"/>
    <mergeCell ref="H48:I48"/>
    <mergeCell ref="J48:K48"/>
    <mergeCell ref="L48:M48"/>
    <mergeCell ref="P45:U45"/>
    <mergeCell ref="N46:O46"/>
    <mergeCell ref="P46:U46"/>
    <mergeCell ref="B41:D41"/>
    <mergeCell ref="E41:G41"/>
    <mergeCell ref="B42:D42"/>
    <mergeCell ref="E42:G42"/>
    <mergeCell ref="B45:D45"/>
    <mergeCell ref="E45:G45"/>
    <mergeCell ref="B46:D46"/>
    <mergeCell ref="E46:G46"/>
    <mergeCell ref="N45:O45"/>
    <mergeCell ref="B43:D43"/>
    <mergeCell ref="E43:G43"/>
    <mergeCell ref="B44:D44"/>
    <mergeCell ref="E44:G44"/>
    <mergeCell ref="N41:O41"/>
    <mergeCell ref="H43:I43"/>
    <mergeCell ref="J43:K43"/>
    <mergeCell ref="L43:M43"/>
    <mergeCell ref="H44:I44"/>
    <mergeCell ref="J44:K44"/>
    <mergeCell ref="L44:M44"/>
    <mergeCell ref="N43:O43"/>
    <mergeCell ref="P41:U41"/>
    <mergeCell ref="N42:O42"/>
    <mergeCell ref="P42:U42"/>
    <mergeCell ref="H39:I39"/>
    <mergeCell ref="J39:K39"/>
    <mergeCell ref="L39:M39"/>
    <mergeCell ref="H40:I40"/>
    <mergeCell ref="J40:K40"/>
    <mergeCell ref="L40:M40"/>
    <mergeCell ref="H41:I41"/>
    <mergeCell ref="J41:K41"/>
    <mergeCell ref="L41:M41"/>
    <mergeCell ref="H42:I42"/>
    <mergeCell ref="J42:K42"/>
    <mergeCell ref="L42:M42"/>
    <mergeCell ref="B39:D39"/>
    <mergeCell ref="E39:G39"/>
    <mergeCell ref="B40:D40"/>
    <mergeCell ref="E40:G40"/>
    <mergeCell ref="N39:O39"/>
    <mergeCell ref="P39:U39"/>
    <mergeCell ref="N40:O40"/>
    <mergeCell ref="P40:U40"/>
    <mergeCell ref="H37:I37"/>
    <mergeCell ref="J37:K37"/>
    <mergeCell ref="L37:M37"/>
    <mergeCell ref="H38:I38"/>
    <mergeCell ref="J38:K38"/>
    <mergeCell ref="L38:M38"/>
    <mergeCell ref="B37:D37"/>
    <mergeCell ref="E37:G37"/>
    <mergeCell ref="B38:D38"/>
    <mergeCell ref="E38:G38"/>
    <mergeCell ref="N37:O37"/>
    <mergeCell ref="P37:U37"/>
    <mergeCell ref="N38:O38"/>
    <mergeCell ref="P38:U38"/>
    <mergeCell ref="H36:I36"/>
    <mergeCell ref="J36:K36"/>
    <mergeCell ref="L36:M36"/>
    <mergeCell ref="B35:D35"/>
    <mergeCell ref="E35:G35"/>
    <mergeCell ref="B36:D36"/>
    <mergeCell ref="E36:G36"/>
    <mergeCell ref="H33:I33"/>
    <mergeCell ref="J33:K33"/>
    <mergeCell ref="L33:M33"/>
    <mergeCell ref="H34:I34"/>
    <mergeCell ref="J34:K34"/>
    <mergeCell ref="L34:M34"/>
    <mergeCell ref="B33:D33"/>
    <mergeCell ref="E33:G33"/>
    <mergeCell ref="B34:D34"/>
    <mergeCell ref="E34:G34"/>
    <mergeCell ref="H35:I35"/>
    <mergeCell ref="J35:K35"/>
    <mergeCell ref="L35:M35"/>
    <mergeCell ref="A27:A28"/>
    <mergeCell ref="A7:C7"/>
    <mergeCell ref="D7:F7"/>
    <mergeCell ref="G7:I7"/>
    <mergeCell ref="G8:I8"/>
    <mergeCell ref="Q7:U8"/>
    <mergeCell ref="J7:P8"/>
    <mergeCell ref="Q11:U11"/>
    <mergeCell ref="Q9:U10"/>
    <mergeCell ref="H18:I18"/>
    <mergeCell ref="J18:Q18"/>
    <mergeCell ref="E15:G15"/>
    <mergeCell ref="H15:I15"/>
    <mergeCell ref="J15:Q15"/>
    <mergeCell ref="B15:D15"/>
    <mergeCell ref="B16:D16"/>
    <mergeCell ref="E16:G16"/>
    <mergeCell ref="H16:I16"/>
    <mergeCell ref="J11:P11"/>
    <mergeCell ref="J12:P12"/>
    <mergeCell ref="B18:D18"/>
    <mergeCell ref="E18:G18"/>
    <mergeCell ref="B28:G28"/>
    <mergeCell ref="H28:I28"/>
  </mergeCells>
  <phoneticPr fontId="1"/>
  <dataValidations count="7">
    <dataValidation type="list" allowBlank="1" showInputMessage="1" showErrorMessage="1" sqref="D8:F8">
      <formula1>$X$8:$X$9</formula1>
    </dataValidation>
    <dataValidation type="list" allowBlank="1" showInputMessage="1" showErrorMessage="1" sqref="Q12:U12">
      <formula1>$AA$6:$AA$9</formula1>
    </dataValidation>
    <dataValidation type="list" allowBlank="1" showInputMessage="1" showErrorMessage="1" sqref="J29:K78">
      <formula1>$AC$14:$AC$16</formula1>
    </dataValidation>
    <dataValidation type="list" allowBlank="1" showInputMessage="1" showErrorMessage="1" sqref="H16:I20">
      <formula1>$AC$6:$AC$16</formula1>
    </dataValidation>
    <dataValidation type="textLength" allowBlank="1" showInputMessage="1" showErrorMessage="1" error="5から始まる9ケタの数字を入力して下さい。" sqref="P29:U78">
      <formula1>9</formula1>
      <formula2>9</formula2>
    </dataValidation>
    <dataValidation type="whole" allowBlank="1" showInputMessage="1" showErrorMessage="1" error="男子は「1」_x000a_女子は「2」_x000a_を入力して下さい。" sqref="N29:O78">
      <formula1>1</formula1>
      <formula2>2</formula2>
    </dataValidation>
    <dataValidation type="whole" allowBlank="1" showInputMessage="1" showErrorMessage="1" error="1～4の学年を入力して下さい" sqref="H29:I78">
      <formula1>1</formula1>
      <formula2>4</formula2>
    </dataValidation>
  </dataValidations>
  <printOptions horizontalCentered="1"/>
  <pageMargins left="0.70866141732283472" right="0.70866141732283472" top="0.74803149606299213" bottom="0.74803149606299213" header="0.31496062992125984" footer="0.31496062992125984"/>
  <pageSetup paperSize="9" scale="79" orientation="portrait" horizontalDpi="300" verticalDpi="300" r:id="rId1"/>
</worksheet>
</file>

<file path=xl/worksheets/sheet10.xml><?xml version="1.0" encoding="utf-8"?>
<worksheet xmlns="http://schemas.openxmlformats.org/spreadsheetml/2006/main" xmlns:r="http://schemas.openxmlformats.org/officeDocument/2006/relationships">
  <sheetPr>
    <tabColor rgb="FF00B0F0"/>
  </sheetPr>
  <dimension ref="A1:AM63"/>
  <sheetViews>
    <sheetView zoomScale="80" zoomScaleNormal="80" workbookViewId="0">
      <selection activeCell="A4" sqref="A4:AA4"/>
    </sheetView>
  </sheetViews>
  <sheetFormatPr defaultColWidth="3.75" defaultRowHeight="22.5" customHeight="1"/>
  <cols>
    <col min="1" max="1" width="10" style="47" customWidth="1"/>
    <col min="2" max="3" width="4.375" style="47" customWidth="1"/>
    <col min="4" max="4" width="5" style="47" customWidth="1"/>
    <col min="5" max="6" width="6.25" style="47" customWidth="1"/>
    <col min="7" max="7" width="5" style="47" customWidth="1"/>
    <col min="8" max="9" width="6.25" style="47" customWidth="1"/>
    <col min="10" max="16" width="5" style="47" customWidth="1"/>
    <col min="17" max="17" width="4.375" style="47" customWidth="1"/>
    <col min="18" max="26" width="3.5" style="47" customWidth="1"/>
    <col min="27" max="27" width="4.375" style="47" customWidth="1"/>
    <col min="28" max="28" width="3.75" style="47"/>
    <col min="29" max="29" width="4.5" style="47" bestFit="1" customWidth="1"/>
    <col min="30" max="30" width="11.125" style="47" bestFit="1" customWidth="1"/>
    <col min="31" max="32" width="3.75" style="47" customWidth="1"/>
    <col min="33" max="36" width="3.75" style="47" hidden="1" customWidth="1"/>
    <col min="37" max="37" width="8" style="56" hidden="1" customWidth="1"/>
    <col min="38" max="38" width="8" style="47" hidden="1" customWidth="1"/>
    <col min="39" max="39" width="16.125" style="47" bestFit="1" customWidth="1"/>
    <col min="40" max="16384" width="3.75" style="47"/>
  </cols>
  <sheetData>
    <row r="1" spans="1:39" ht="7.5" customHeight="1">
      <c r="Z1" s="57"/>
      <c r="AA1" s="57"/>
      <c r="AB1" s="58"/>
    </row>
    <row r="2" spans="1:39" ht="7.5" customHeight="1"/>
    <row r="3" spans="1:39" ht="7.5" customHeight="1"/>
    <row r="4" spans="1:39" ht="60" customHeight="1" thickBot="1">
      <c r="A4" s="441" t="str">
        <f>"全国高等学校柔道選手権　"&amp;データベース!Q12&amp;"地区予選会　参加申込書【男子】"</f>
        <v>全国高等学校柔道選手権　地区予選会　参加申込書【男子】</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59"/>
      <c r="AC4" s="444"/>
      <c r="AD4" s="444"/>
      <c r="AF4" s="429" t="s">
        <v>207</v>
      </c>
      <c r="AG4" s="429"/>
      <c r="AH4" s="429"/>
      <c r="AI4" s="429"/>
      <c r="AJ4" s="429"/>
      <c r="AK4" s="429"/>
      <c r="AL4" s="429"/>
      <c r="AM4" s="429"/>
    </row>
    <row r="5" spans="1:39" ht="21" customHeight="1" thickBot="1">
      <c r="A5" s="425" t="s">
        <v>59</v>
      </c>
      <c r="B5" s="546"/>
      <c r="C5" s="426"/>
      <c r="D5" s="419" t="str">
        <f>IF(データベース!Q9="","",データベース!Q9)</f>
        <v/>
      </c>
      <c r="E5" s="419"/>
      <c r="F5" s="419"/>
      <c r="G5" s="420"/>
      <c r="H5" s="60"/>
      <c r="I5" s="60"/>
      <c r="J5" s="60"/>
      <c r="K5" s="32"/>
      <c r="L5" s="401" t="s">
        <v>61</v>
      </c>
      <c r="M5" s="402"/>
      <c r="N5" s="402"/>
      <c r="O5" s="402"/>
      <c r="P5" s="403"/>
      <c r="Q5" s="421" t="str">
        <f>IF(AD7="","",VLOOKUP(AD7,$AF$5:$AM$9,8))</f>
        <v/>
      </c>
      <c r="R5" s="422"/>
      <c r="S5" s="422"/>
      <c r="T5" s="422"/>
      <c r="U5" s="422"/>
      <c r="V5" s="422"/>
      <c r="W5" s="422"/>
      <c r="X5" s="422"/>
      <c r="Y5" s="422"/>
      <c r="Z5" s="422"/>
      <c r="AA5" s="423"/>
      <c r="AB5" s="59"/>
      <c r="AC5" s="466" t="s">
        <v>206</v>
      </c>
      <c r="AD5" s="467"/>
      <c r="AF5" s="21">
        <v>1</v>
      </c>
      <c r="AG5" s="21"/>
      <c r="AH5" s="21"/>
      <c r="AI5" s="21"/>
      <c r="AJ5" s="21"/>
      <c r="AK5" s="61" t="str">
        <f>IF(VLOOKUP(AF5,データベース!$A$16:$G$20,2)=0,"",VLOOKUP(AF5,データベース!$A$16:$G$20,2))</f>
        <v/>
      </c>
      <c r="AL5" s="61" t="str">
        <f>IF(VLOOKUP(AF5,データベース!$A$16:$G$20,5)=0,"",VLOOKUP(AF5,データベース!$A$16:$G$20,5))</f>
        <v/>
      </c>
      <c r="AM5" s="62" t="str">
        <f>AK5&amp;"　"&amp;AL5</f>
        <v>　</v>
      </c>
    </row>
    <row r="6" spans="1:39" ht="21" customHeight="1" thickBo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59"/>
      <c r="AC6" s="64" t="s">
        <v>205</v>
      </c>
      <c r="AD6" s="2"/>
      <c r="AF6" s="21">
        <v>2</v>
      </c>
      <c r="AG6" s="21"/>
      <c r="AH6" s="21"/>
      <c r="AI6" s="21"/>
      <c r="AJ6" s="21"/>
      <c r="AK6" s="61" t="str">
        <f>IF(VLOOKUP(AF6,データベース!$A$16:$G$20,2)=0,"",VLOOKUP(AF6,データベース!$A$16:$G$20,2))</f>
        <v/>
      </c>
      <c r="AL6" s="61" t="str">
        <f>IF(VLOOKUP(AF6,データベース!$A$16:$G$20,5)=0,"",VLOOKUP(AF6,データベース!$A$16:$G$20,5))</f>
        <v/>
      </c>
      <c r="AM6" s="62" t="str">
        <f t="shared" ref="AM6:AM9" si="0">AK6&amp;"　"&amp;AL6</f>
        <v>　</v>
      </c>
    </row>
    <row r="7" spans="1:39" ht="21" customHeight="1" thickBot="1">
      <c r="A7" s="374" t="s">
        <v>0</v>
      </c>
      <c r="B7" s="550"/>
      <c r="C7" s="376"/>
      <c r="D7" s="551" t="str">
        <f>IF(データベース!A8="","",データベース!A8&amp;データベース!D8&amp;データベース!G8)</f>
        <v/>
      </c>
      <c r="E7" s="552"/>
      <c r="F7" s="552"/>
      <c r="G7" s="552"/>
      <c r="H7" s="552"/>
      <c r="I7" s="552"/>
      <c r="J7" s="552"/>
      <c r="K7" s="553"/>
      <c r="L7" s="374" t="s">
        <v>1</v>
      </c>
      <c r="M7" s="375"/>
      <c r="N7" s="375"/>
      <c r="O7" s="375"/>
      <c r="P7" s="376"/>
      <c r="Q7" s="65" t="str">
        <f>IF(データベース!J7="","",データベース!J7)</f>
        <v/>
      </c>
      <c r="R7" s="66" t="str">
        <f>MID(Q7,1,1)</f>
        <v/>
      </c>
      <c r="S7" s="66" t="str">
        <f>MID(Q7,2,1)</f>
        <v/>
      </c>
      <c r="T7" s="66" t="str">
        <f>MID(Q7,3,1)</f>
        <v/>
      </c>
      <c r="U7" s="66" t="str">
        <f>MID(Q7,4,1)</f>
        <v/>
      </c>
      <c r="V7" s="66" t="str">
        <f>MID(Q7,5,1)</f>
        <v/>
      </c>
      <c r="W7" s="66" t="str">
        <f>MID(Q7,6,1)</f>
        <v/>
      </c>
      <c r="X7" s="66" t="str">
        <f>MID(Q7,7,1)</f>
        <v/>
      </c>
      <c r="Y7" s="66" t="str">
        <f>MID(Q7,8,1)</f>
        <v/>
      </c>
      <c r="Z7" s="66" t="str">
        <f>MID(Q7,9,1)</f>
        <v/>
      </c>
      <c r="AA7" s="67"/>
      <c r="AB7" s="68"/>
      <c r="AC7" s="69" t="s">
        <v>208</v>
      </c>
      <c r="AD7" s="3"/>
      <c r="AF7" s="21">
        <v>3</v>
      </c>
      <c r="AG7" s="21"/>
      <c r="AH7" s="21"/>
      <c r="AI7" s="21"/>
      <c r="AJ7" s="21"/>
      <c r="AK7" s="61" t="str">
        <f>IF(VLOOKUP(AF7,データベース!$A$16:$G$20,2)=0,"",VLOOKUP(AF7,データベース!$A$16:$G$20,2))</f>
        <v/>
      </c>
      <c r="AL7" s="61" t="str">
        <f>IF(VLOOKUP(AF7,データベース!$A$16:$G$20,5)=0,"",VLOOKUP(AF7,データベース!$A$16:$G$20,5))</f>
        <v/>
      </c>
      <c r="AM7" s="62" t="str">
        <f t="shared" si="0"/>
        <v>　</v>
      </c>
    </row>
    <row r="8" spans="1:39" ht="21" customHeight="1" thickBot="1">
      <c r="A8" s="436" t="s">
        <v>2</v>
      </c>
      <c r="B8" s="554"/>
      <c r="C8" s="437"/>
      <c r="D8" s="555" t="str">
        <f>IF(AD6="","",VLOOKUP(AD6,$AF$5:$AM$9,8))</f>
        <v/>
      </c>
      <c r="E8" s="556"/>
      <c r="F8" s="556"/>
      <c r="G8" s="556"/>
      <c r="H8" s="556"/>
      <c r="I8" s="556"/>
      <c r="J8" s="556"/>
      <c r="K8" s="557"/>
      <c r="L8" s="558" t="s">
        <v>3</v>
      </c>
      <c r="M8" s="559"/>
      <c r="N8" s="559"/>
      <c r="O8" s="559"/>
      <c r="P8" s="560"/>
      <c r="Q8" s="70" t="str">
        <f>IF(AD6="","",VLOOKUP(AD6,データベース!$A$16:$Q$20,10))</f>
        <v/>
      </c>
      <c r="R8" s="71" t="str">
        <f>MID(Q8,1,1)</f>
        <v/>
      </c>
      <c r="S8" s="71" t="str">
        <f>MID(Q8,2,1)</f>
        <v/>
      </c>
      <c r="T8" s="71" t="str">
        <f>MID(Q8,3,1)</f>
        <v/>
      </c>
      <c r="U8" s="71" t="str">
        <f>MID(Q8,4,1)</f>
        <v/>
      </c>
      <c r="V8" s="71" t="str">
        <f>MID(Q8,5,1)</f>
        <v/>
      </c>
      <c r="W8" s="71" t="str">
        <f>MID(Q8,6,1)</f>
        <v/>
      </c>
      <c r="X8" s="71" t="str">
        <f>MID(Q8,7,1)</f>
        <v/>
      </c>
      <c r="Y8" s="71" t="str">
        <f>MID(Q8,8,1)</f>
        <v/>
      </c>
      <c r="Z8" s="71" t="str">
        <f>MID(Q8,9,1)</f>
        <v/>
      </c>
      <c r="AA8" s="72"/>
      <c r="AB8" s="68"/>
      <c r="AF8" s="21">
        <v>4</v>
      </c>
      <c r="AG8" s="21"/>
      <c r="AH8" s="21"/>
      <c r="AI8" s="21"/>
      <c r="AJ8" s="21"/>
      <c r="AK8" s="61" t="str">
        <f>IF(VLOOKUP(AF8,データベース!$A$16:$G$20,2)=0,"",VLOOKUP(AF8,データベース!$A$16:$G$20,2))</f>
        <v/>
      </c>
      <c r="AL8" s="61" t="str">
        <f>IF(VLOOKUP(AF8,データベース!$A$16:$G$20,5)=0,"",VLOOKUP(AF8,データベース!$A$16:$G$20,5))</f>
        <v/>
      </c>
      <c r="AM8" s="62" t="str">
        <f t="shared" si="0"/>
        <v>　</v>
      </c>
    </row>
    <row r="9" spans="1:39" ht="21" customHeight="1" thickBot="1">
      <c r="A9" s="442" t="s">
        <v>78</v>
      </c>
      <c r="B9" s="548"/>
      <c r="C9" s="443"/>
      <c r="D9" s="561" t="str">
        <f>IF(AD10="","",D10&amp;"　"&amp;L10)</f>
        <v/>
      </c>
      <c r="E9" s="561"/>
      <c r="F9" s="561"/>
      <c r="G9" s="561"/>
      <c r="H9" s="561"/>
      <c r="I9" s="561"/>
      <c r="J9" s="561"/>
      <c r="K9" s="562"/>
      <c r="L9" s="73"/>
      <c r="M9" s="74"/>
      <c r="N9" s="74"/>
      <c r="O9" s="74"/>
      <c r="P9" s="74"/>
      <c r="Q9" s="75"/>
      <c r="R9" s="76"/>
      <c r="S9" s="76"/>
      <c r="T9" s="76"/>
      <c r="U9" s="76"/>
      <c r="V9" s="76"/>
      <c r="W9" s="76"/>
      <c r="X9" s="76"/>
      <c r="Y9" s="76"/>
      <c r="Z9" s="76"/>
      <c r="AA9" s="77"/>
      <c r="AB9" s="68"/>
      <c r="AC9" s="563" t="s">
        <v>33</v>
      </c>
      <c r="AD9" s="564"/>
      <c r="AF9" s="21">
        <v>5</v>
      </c>
      <c r="AG9" s="21"/>
      <c r="AH9" s="21"/>
      <c r="AI9" s="21"/>
      <c r="AJ9" s="21"/>
      <c r="AK9" s="61" t="str">
        <f>IF(VLOOKUP(AF9,データベース!$A$16:$G$20,2)=0,"",VLOOKUP(AF9,データベース!$A$16:$G$20,2))</f>
        <v/>
      </c>
      <c r="AL9" s="61" t="str">
        <f>IF(VLOOKUP(AF9,データベース!$A$16:$G$20,5)=0,"",VLOOKUP(AF9,データベース!$A$16:$G$20,5))</f>
        <v/>
      </c>
      <c r="AM9" s="62" t="str">
        <f t="shared" si="0"/>
        <v>　</v>
      </c>
    </row>
    <row r="10" spans="1:39" ht="21" customHeight="1" thickBot="1">
      <c r="A10" s="32"/>
      <c r="B10" s="32"/>
      <c r="C10" s="32"/>
      <c r="D10" s="78" t="str">
        <f>IF(AD10="","",VLOOKUP(AD10,データベース!$A$29:$U$78,2))</f>
        <v/>
      </c>
      <c r="E10" s="32"/>
      <c r="F10" s="32"/>
      <c r="G10" s="32"/>
      <c r="H10" s="32"/>
      <c r="I10" s="32"/>
      <c r="J10" s="32"/>
      <c r="K10" s="32"/>
      <c r="L10" s="79" t="str">
        <f>IF(AD10="","",VLOOKUP(AD10,データベース!$A$29:$U$78,5))</f>
        <v/>
      </c>
      <c r="AC10" s="80" t="s">
        <v>111</v>
      </c>
      <c r="AD10" s="5"/>
    </row>
    <row r="11" spans="1:39" s="32" customFormat="1" ht="21" customHeight="1" thickBot="1">
      <c r="A11" s="81" t="s">
        <v>9</v>
      </c>
      <c r="B11" s="81"/>
      <c r="D11" s="145"/>
      <c r="AB11" s="47"/>
      <c r="AC11" s="47"/>
      <c r="AD11" s="47"/>
      <c r="AE11" s="47"/>
      <c r="AF11" s="547" t="s">
        <v>56</v>
      </c>
      <c r="AG11" s="547"/>
      <c r="AH11" s="547"/>
      <c r="AI11" s="547"/>
      <c r="AJ11" s="547"/>
      <c r="AK11" s="547"/>
      <c r="AL11" s="547"/>
      <c r="AM11" s="547"/>
    </row>
    <row r="12" spans="1:39" ht="21" customHeight="1" thickBot="1">
      <c r="A12" s="549" t="s">
        <v>4</v>
      </c>
      <c r="B12" s="495"/>
      <c r="C12" s="149" t="s">
        <v>82</v>
      </c>
      <c r="D12" s="372" t="s">
        <v>26</v>
      </c>
      <c r="E12" s="372"/>
      <c r="F12" s="372"/>
      <c r="G12" s="372"/>
      <c r="H12" s="372"/>
      <c r="I12" s="372"/>
      <c r="J12" s="373"/>
      <c r="K12" s="385" t="s">
        <v>5</v>
      </c>
      <c r="L12" s="385"/>
      <c r="M12" s="385" t="s">
        <v>6</v>
      </c>
      <c r="N12" s="385"/>
      <c r="O12" s="385" t="s">
        <v>7</v>
      </c>
      <c r="P12" s="385"/>
      <c r="Q12" s="386" t="s">
        <v>8</v>
      </c>
      <c r="R12" s="387"/>
      <c r="S12" s="387"/>
      <c r="T12" s="387"/>
      <c r="U12" s="387"/>
      <c r="V12" s="387"/>
      <c r="W12" s="387"/>
      <c r="X12" s="387"/>
      <c r="Y12" s="387"/>
      <c r="Z12" s="387"/>
      <c r="AA12" s="388"/>
      <c r="AB12" s="32"/>
      <c r="AC12" s="30" t="s">
        <v>4</v>
      </c>
      <c r="AD12" s="38" t="s">
        <v>33</v>
      </c>
      <c r="AE12" s="32"/>
      <c r="AF12" s="547"/>
      <c r="AG12" s="547"/>
      <c r="AH12" s="547"/>
      <c r="AI12" s="547"/>
      <c r="AJ12" s="547"/>
      <c r="AK12" s="547"/>
      <c r="AL12" s="547"/>
      <c r="AM12" s="547"/>
    </row>
    <row r="13" spans="1:39" ht="21" customHeight="1">
      <c r="A13" s="409">
        <v>1</v>
      </c>
      <c r="B13" s="494"/>
      <c r="C13" s="83" t="str">
        <f t="shared" ref="C13:C19" si="1">IF(AD13="","",IF(VLOOKUP(AD13,$AF$13:$AJ$62,5)=1,"○",""))</f>
        <v/>
      </c>
      <c r="D13" s="84"/>
      <c r="E13" s="394" t="str">
        <f>IF(AD13="","",VLOOKUP(AD13,データベース!$A$29:$U$78,2))</f>
        <v/>
      </c>
      <c r="F13" s="394"/>
      <c r="G13" s="85"/>
      <c r="H13" s="394" t="str">
        <f>IF(AD13="","",VLOOKUP(AD13,データベース!$A$29:$U$78,5))</f>
        <v/>
      </c>
      <c r="I13" s="394"/>
      <c r="J13" s="86"/>
      <c r="K13" s="391" t="str">
        <f>IF(AD13="","",VLOOKUP(AD13,データベース!$A$29:$U$78,8))</f>
        <v/>
      </c>
      <c r="L13" s="391"/>
      <c r="M13" s="391" t="str">
        <f>IF(AD13="","",VLOOKUP(AD13,データベース!$A$29:$U$78,10))</f>
        <v/>
      </c>
      <c r="N13" s="391"/>
      <c r="O13" s="391" t="str">
        <f>IF(AD13="","",VLOOKUP(AD13,データベース!$A$29:$U$78,12))</f>
        <v/>
      </c>
      <c r="P13" s="391"/>
      <c r="Q13" s="87" t="str">
        <f>IF(AD13="","",VLOOKUP(AD13,データベース!$A$29:$U$78,16))</f>
        <v/>
      </c>
      <c r="R13" s="88" t="str">
        <f>MID(Q13,1,1)</f>
        <v/>
      </c>
      <c r="S13" s="88" t="str">
        <f>MID(Q13,2,1)</f>
        <v/>
      </c>
      <c r="T13" s="88" t="str">
        <f>MID(Q13,3,1)</f>
        <v/>
      </c>
      <c r="U13" s="88" t="str">
        <f>MID(Q13,4,1)</f>
        <v/>
      </c>
      <c r="V13" s="88" t="str">
        <f>MID(Q13,5,1)</f>
        <v/>
      </c>
      <c r="W13" s="88" t="str">
        <f>MID(Q13,6,1)</f>
        <v/>
      </c>
      <c r="X13" s="88" t="str">
        <f>MID(Q13,7,1)</f>
        <v/>
      </c>
      <c r="Y13" s="88" t="str">
        <f>MID(Q13,8,1)</f>
        <v/>
      </c>
      <c r="Z13" s="88" t="str">
        <f>MID(Q13,9,1)</f>
        <v/>
      </c>
      <c r="AA13" s="89"/>
      <c r="AB13" s="32"/>
      <c r="AC13" s="90">
        <v>1</v>
      </c>
      <c r="AD13" s="1"/>
      <c r="AF13" s="41">
        <v>1</v>
      </c>
      <c r="AG13" s="41">
        <f>COUNTIF($AD$13:$AD$19,AF13)</f>
        <v>0</v>
      </c>
      <c r="AH13" s="41">
        <f t="shared" ref="AH13:AH62" si="2">COUNTIF($AD$23:$AD$42,AF13)</f>
        <v>0</v>
      </c>
      <c r="AI13" s="41">
        <f>AH13*10</f>
        <v>0</v>
      </c>
      <c r="AJ13" s="41">
        <f>AG13+AI13</f>
        <v>0</v>
      </c>
      <c r="AK13" s="42" t="str">
        <f>IF(VLOOKUP(AF13,データベース!$A$29:$G$78,2)=0,"",VLOOKUP(AF13,データベース!$A$29:$G$78,2))</f>
        <v/>
      </c>
      <c r="AL13" s="42" t="str">
        <f>IF(VLOOKUP(AF13,データベース!$A$29:$G$78,5)=0,"",VLOOKUP(AF13,データベース!$A$29:$G$78,5))</f>
        <v/>
      </c>
      <c r="AM13" s="43" t="str">
        <f>AK13&amp;"　"&amp;AL13</f>
        <v>　</v>
      </c>
    </row>
    <row r="14" spans="1:39" ht="21" customHeight="1">
      <c r="A14" s="380">
        <v>2</v>
      </c>
      <c r="B14" s="456"/>
      <c r="C14" s="91" t="str">
        <f t="shared" si="1"/>
        <v/>
      </c>
      <c r="D14" s="92"/>
      <c r="E14" s="382" t="str">
        <f>IF(AD14="","",VLOOKUP(AD14,データベース!$A$29:$U$78,2))</f>
        <v/>
      </c>
      <c r="F14" s="382"/>
      <c r="G14" s="93"/>
      <c r="H14" s="382" t="str">
        <f>IF(AD14="","",VLOOKUP(AD14,データベース!$A$29:$U$78,5))</f>
        <v/>
      </c>
      <c r="I14" s="382"/>
      <c r="J14" s="94"/>
      <c r="K14" s="361" t="str">
        <f>IF(AD14="","",VLOOKUP(AD14,データベース!$A$29:$U$78,8))</f>
        <v/>
      </c>
      <c r="L14" s="361"/>
      <c r="M14" s="361" t="str">
        <f>IF(AD14="","",VLOOKUP(AD14,データベース!$A$29:$U$78,10))</f>
        <v/>
      </c>
      <c r="N14" s="361"/>
      <c r="O14" s="361" t="str">
        <f>IF(AD14="","",VLOOKUP(AD14,データベース!$A$29:$U$78,12))</f>
        <v/>
      </c>
      <c r="P14" s="361"/>
      <c r="Q14" s="95" t="str">
        <f>IF(AD14="","",VLOOKUP(AD14,データベース!$A$29:$U$78,16))</f>
        <v/>
      </c>
      <c r="R14" s="96" t="str">
        <f t="shared" ref="R14:R19" si="3">MID(Q14,1,1)</f>
        <v/>
      </c>
      <c r="S14" s="96" t="str">
        <f t="shared" ref="S14:S19" si="4">MID(Q14,2,1)</f>
        <v/>
      </c>
      <c r="T14" s="96" t="str">
        <f t="shared" ref="T14:T19" si="5">MID(Q14,3,1)</f>
        <v/>
      </c>
      <c r="U14" s="96" t="str">
        <f t="shared" ref="U14:U19" si="6">MID(Q14,4,1)</f>
        <v/>
      </c>
      <c r="V14" s="96" t="str">
        <f t="shared" ref="V14:V19" si="7">MID(Q14,5,1)</f>
        <v/>
      </c>
      <c r="W14" s="96" t="str">
        <f t="shared" ref="W14:W19" si="8">MID(Q14,6,1)</f>
        <v/>
      </c>
      <c r="X14" s="96" t="str">
        <f t="shared" ref="X14:X19" si="9">MID(Q14,7,1)</f>
        <v/>
      </c>
      <c r="Y14" s="96" t="str">
        <f t="shared" ref="Y14:Y19" si="10">MID(Q14,8,1)</f>
        <v/>
      </c>
      <c r="Z14" s="96" t="str">
        <f t="shared" ref="Z14:Z19" si="11">MID(Q14,9,1)</f>
        <v/>
      </c>
      <c r="AA14" s="97"/>
      <c r="AB14" s="98"/>
      <c r="AC14" s="64">
        <v>2</v>
      </c>
      <c r="AD14" s="2"/>
      <c r="AF14" s="41">
        <v>2</v>
      </c>
      <c r="AG14" s="41">
        <f t="shared" ref="AG14:AG62" si="12">COUNTIF($AD$13:$AD$19,AF14)</f>
        <v>0</v>
      </c>
      <c r="AH14" s="41">
        <f t="shared" si="2"/>
        <v>0</v>
      </c>
      <c r="AI14" s="41">
        <f t="shared" ref="AI14:AI63" si="13">AH14*10</f>
        <v>0</v>
      </c>
      <c r="AJ14" s="41">
        <f t="shared" ref="AJ14:AJ63" si="14">AG14+AI14</f>
        <v>0</v>
      </c>
      <c r="AK14" s="42" t="str">
        <f>IF(VLOOKUP(AF14,データベース!$A$29:$G$78,2)=0,"",VLOOKUP(AF14,データベース!$A$29:$G$78,2))</f>
        <v/>
      </c>
      <c r="AL14" s="42" t="str">
        <f>IF(VLOOKUP(AF14,データベース!$A$29:$G$78,5)=0,"",VLOOKUP(AF14,データベース!$A$29:$G$78,5))</f>
        <v/>
      </c>
      <c r="AM14" s="43" t="str">
        <f t="shared" ref="AM14:AM62" si="15">AK14&amp;"　"&amp;AL14</f>
        <v>　</v>
      </c>
    </row>
    <row r="15" spans="1:39" ht="21" customHeight="1">
      <c r="A15" s="380">
        <v>3</v>
      </c>
      <c r="B15" s="456"/>
      <c r="C15" s="91" t="str">
        <f t="shared" si="1"/>
        <v/>
      </c>
      <c r="D15" s="92"/>
      <c r="E15" s="382" t="str">
        <f>IF(AD15="","",VLOOKUP(AD15,データベース!$A$29:$U$78,2))</f>
        <v/>
      </c>
      <c r="F15" s="382"/>
      <c r="G15" s="93"/>
      <c r="H15" s="382" t="str">
        <f>IF(AD15="","",VLOOKUP(AD15,データベース!$A$29:$U$78,5))</f>
        <v/>
      </c>
      <c r="I15" s="382"/>
      <c r="J15" s="94"/>
      <c r="K15" s="361" t="str">
        <f>IF(AD15="","",VLOOKUP(AD15,データベース!$A$29:$U$78,8))</f>
        <v/>
      </c>
      <c r="L15" s="361"/>
      <c r="M15" s="361" t="str">
        <f>IF(AD15="","",VLOOKUP(AD15,データベース!$A$29:$U$78,10))</f>
        <v/>
      </c>
      <c r="N15" s="361"/>
      <c r="O15" s="361" t="str">
        <f>IF(AD15="","",VLOOKUP(AD15,データベース!$A$29:$U$78,12))</f>
        <v/>
      </c>
      <c r="P15" s="361"/>
      <c r="Q15" s="95" t="str">
        <f>IF(AD15="","",VLOOKUP(AD15,データベース!$A$29:$U$78,16))</f>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6" t="str">
        <f t="shared" si="11"/>
        <v/>
      </c>
      <c r="AA15" s="97"/>
      <c r="AB15" s="98"/>
      <c r="AC15" s="64">
        <v>3</v>
      </c>
      <c r="AD15" s="2"/>
      <c r="AF15" s="41">
        <v>3</v>
      </c>
      <c r="AG15" s="41">
        <f t="shared" si="12"/>
        <v>0</v>
      </c>
      <c r="AH15" s="41">
        <f t="shared" si="2"/>
        <v>0</v>
      </c>
      <c r="AI15" s="41">
        <f t="shared" si="13"/>
        <v>0</v>
      </c>
      <c r="AJ15" s="41">
        <f t="shared" si="14"/>
        <v>0</v>
      </c>
      <c r="AK15" s="42" t="str">
        <f>IF(VLOOKUP(AF15,データベース!$A$29:$G$78,2)=0,"",VLOOKUP(AF15,データベース!$A$29:$G$78,2))</f>
        <v/>
      </c>
      <c r="AL15" s="42" t="str">
        <f>IF(VLOOKUP(AF15,データベース!$A$29:$G$78,5)=0,"",VLOOKUP(AF15,データベース!$A$29:$G$78,5))</f>
        <v/>
      </c>
      <c r="AM15" s="43" t="str">
        <f t="shared" si="15"/>
        <v>　</v>
      </c>
    </row>
    <row r="16" spans="1:39" ht="21" customHeight="1">
      <c r="A16" s="380">
        <v>4</v>
      </c>
      <c r="B16" s="456"/>
      <c r="C16" s="91" t="str">
        <f t="shared" si="1"/>
        <v/>
      </c>
      <c r="D16" s="92"/>
      <c r="E16" s="382" t="str">
        <f>IF(AD16="","",VLOOKUP(AD16,データベース!$A$29:$U$78,2))</f>
        <v/>
      </c>
      <c r="F16" s="382"/>
      <c r="G16" s="93"/>
      <c r="H16" s="382" t="str">
        <f>IF(AD16="","",VLOOKUP(AD16,データベース!$A$29:$U$78,5))</f>
        <v/>
      </c>
      <c r="I16" s="382"/>
      <c r="J16" s="94"/>
      <c r="K16" s="361" t="str">
        <f>IF(AD16="","",VLOOKUP(AD16,データベース!$A$29:$U$78,8))</f>
        <v/>
      </c>
      <c r="L16" s="361"/>
      <c r="M16" s="361" t="str">
        <f>IF(AD16="","",VLOOKUP(AD16,データベース!$A$29:$U$78,10))</f>
        <v/>
      </c>
      <c r="N16" s="361"/>
      <c r="O16" s="361" t="str">
        <f>IF(AD16="","",VLOOKUP(AD16,データベース!$A$29:$U$78,12))</f>
        <v/>
      </c>
      <c r="P16" s="361"/>
      <c r="Q16" s="95" t="str">
        <f>IF(AD16="","",VLOOKUP(AD16,データベース!$A$29:$U$78,16))</f>
        <v/>
      </c>
      <c r="R16" s="96" t="str">
        <f t="shared" si="3"/>
        <v/>
      </c>
      <c r="S16" s="96" t="str">
        <f t="shared" si="4"/>
        <v/>
      </c>
      <c r="T16" s="96" t="str">
        <f t="shared" si="5"/>
        <v/>
      </c>
      <c r="U16" s="96" t="str">
        <f t="shared" si="6"/>
        <v/>
      </c>
      <c r="V16" s="96" t="str">
        <f t="shared" si="7"/>
        <v/>
      </c>
      <c r="W16" s="96" t="str">
        <f t="shared" si="8"/>
        <v/>
      </c>
      <c r="X16" s="96" t="str">
        <f t="shared" si="9"/>
        <v/>
      </c>
      <c r="Y16" s="96" t="str">
        <f t="shared" si="10"/>
        <v/>
      </c>
      <c r="Z16" s="96" t="str">
        <f t="shared" si="11"/>
        <v/>
      </c>
      <c r="AA16" s="97"/>
      <c r="AB16" s="98"/>
      <c r="AC16" s="64">
        <v>4</v>
      </c>
      <c r="AD16" s="2"/>
      <c r="AF16" s="41">
        <v>4</v>
      </c>
      <c r="AG16" s="41">
        <f t="shared" si="12"/>
        <v>0</v>
      </c>
      <c r="AH16" s="41">
        <f t="shared" si="2"/>
        <v>0</v>
      </c>
      <c r="AI16" s="41">
        <f t="shared" si="13"/>
        <v>0</v>
      </c>
      <c r="AJ16" s="41">
        <f t="shared" si="14"/>
        <v>0</v>
      </c>
      <c r="AK16" s="42" t="str">
        <f>IF(VLOOKUP(AF16,データベース!$A$29:$G$78,2)=0,"",VLOOKUP(AF16,データベース!$A$29:$G$78,2))</f>
        <v/>
      </c>
      <c r="AL16" s="42" t="str">
        <f>IF(VLOOKUP(AF16,データベース!$A$29:$G$78,5)=0,"",VLOOKUP(AF16,データベース!$A$29:$G$78,5))</f>
        <v/>
      </c>
      <c r="AM16" s="43" t="str">
        <f t="shared" si="15"/>
        <v>　</v>
      </c>
    </row>
    <row r="17" spans="1:39" ht="21" customHeight="1">
      <c r="A17" s="380">
        <v>5</v>
      </c>
      <c r="B17" s="456"/>
      <c r="C17" s="91" t="str">
        <f t="shared" si="1"/>
        <v/>
      </c>
      <c r="D17" s="92"/>
      <c r="E17" s="382" t="str">
        <f>IF(AD17="","",VLOOKUP(AD17,データベース!$A$29:$U$78,2))</f>
        <v/>
      </c>
      <c r="F17" s="382"/>
      <c r="G17" s="93"/>
      <c r="H17" s="382" t="str">
        <f>IF(AD17="","",VLOOKUP(AD17,データベース!$A$29:$U$78,5))</f>
        <v/>
      </c>
      <c r="I17" s="382"/>
      <c r="J17" s="94"/>
      <c r="K17" s="361" t="str">
        <f>IF(AD17="","",VLOOKUP(AD17,データベース!$A$29:$U$78,8))</f>
        <v/>
      </c>
      <c r="L17" s="361"/>
      <c r="M17" s="361" t="str">
        <f>IF(AD17="","",VLOOKUP(AD17,データベース!$A$29:$U$78,10))</f>
        <v/>
      </c>
      <c r="N17" s="361"/>
      <c r="O17" s="361" t="str">
        <f>IF(AD17="","",VLOOKUP(AD17,データベース!$A$29:$U$78,12))</f>
        <v/>
      </c>
      <c r="P17" s="361"/>
      <c r="Q17" s="95" t="str">
        <f>IF(AD17="","",VLOOKUP(AD17,データベース!$A$29:$U$78,16))</f>
        <v/>
      </c>
      <c r="R17" s="96" t="str">
        <f t="shared" si="3"/>
        <v/>
      </c>
      <c r="S17" s="96" t="str">
        <f t="shared" si="4"/>
        <v/>
      </c>
      <c r="T17" s="96" t="str">
        <f t="shared" si="5"/>
        <v/>
      </c>
      <c r="U17" s="96" t="str">
        <f t="shared" si="6"/>
        <v/>
      </c>
      <c r="V17" s="96" t="str">
        <f t="shared" si="7"/>
        <v/>
      </c>
      <c r="W17" s="96" t="str">
        <f t="shared" si="8"/>
        <v/>
      </c>
      <c r="X17" s="96" t="str">
        <f t="shared" si="9"/>
        <v/>
      </c>
      <c r="Y17" s="96" t="str">
        <f t="shared" si="10"/>
        <v/>
      </c>
      <c r="Z17" s="96" t="str">
        <f t="shared" si="11"/>
        <v/>
      </c>
      <c r="AA17" s="97"/>
      <c r="AB17" s="98"/>
      <c r="AC17" s="64">
        <v>5</v>
      </c>
      <c r="AD17" s="2"/>
      <c r="AF17" s="41">
        <v>5</v>
      </c>
      <c r="AG17" s="41">
        <f t="shared" si="12"/>
        <v>0</v>
      </c>
      <c r="AH17" s="41">
        <f t="shared" si="2"/>
        <v>0</v>
      </c>
      <c r="AI17" s="41">
        <f t="shared" si="13"/>
        <v>0</v>
      </c>
      <c r="AJ17" s="41">
        <f t="shared" si="14"/>
        <v>0</v>
      </c>
      <c r="AK17" s="42" t="str">
        <f>IF(VLOOKUP(AF17,データベース!$A$29:$G$78,2)=0,"",VLOOKUP(AF17,データベース!$A$29:$G$78,2))</f>
        <v/>
      </c>
      <c r="AL17" s="42" t="str">
        <f>IF(VLOOKUP(AF17,データベース!$A$29:$G$78,5)=0,"",VLOOKUP(AF17,データベース!$A$29:$G$78,5))</f>
        <v/>
      </c>
      <c r="AM17" s="43" t="str">
        <f t="shared" si="15"/>
        <v>　</v>
      </c>
    </row>
    <row r="18" spans="1:39" ht="21" customHeight="1">
      <c r="A18" s="380">
        <v>6</v>
      </c>
      <c r="B18" s="456"/>
      <c r="C18" s="91" t="str">
        <f t="shared" si="1"/>
        <v/>
      </c>
      <c r="D18" s="92"/>
      <c r="E18" s="382" t="str">
        <f>IF(AD18="","",VLOOKUP(AD18,データベース!$A$29:$U$78,2))</f>
        <v/>
      </c>
      <c r="F18" s="382"/>
      <c r="G18" s="93"/>
      <c r="H18" s="382" t="str">
        <f>IF(AD18="","",VLOOKUP(AD18,データベース!$A$29:$U$78,5))</f>
        <v/>
      </c>
      <c r="I18" s="382"/>
      <c r="J18" s="150"/>
      <c r="K18" s="361" t="str">
        <f>IF(AD18="","",VLOOKUP(AD18,データベース!$A$29:$U$78,8))</f>
        <v/>
      </c>
      <c r="L18" s="361"/>
      <c r="M18" s="361" t="str">
        <f>IF(AD18="","",VLOOKUP(AD18,データベース!$A$29:$U$78,10))</f>
        <v/>
      </c>
      <c r="N18" s="361"/>
      <c r="O18" s="361" t="str">
        <f>IF(AD18="","",VLOOKUP(AD18,データベース!$A$29:$U$78,12))</f>
        <v/>
      </c>
      <c r="P18" s="361"/>
      <c r="Q18" s="95" t="str">
        <f>IF(AD18="","",VLOOKUP(AD18,データベース!$A$29:$U$78,16))</f>
        <v/>
      </c>
      <c r="R18" s="96" t="str">
        <f t="shared" si="3"/>
        <v/>
      </c>
      <c r="S18" s="96" t="str">
        <f t="shared" si="4"/>
        <v/>
      </c>
      <c r="T18" s="96" t="str">
        <f t="shared" si="5"/>
        <v/>
      </c>
      <c r="U18" s="96" t="str">
        <f t="shared" si="6"/>
        <v/>
      </c>
      <c r="V18" s="96" t="str">
        <f t="shared" si="7"/>
        <v/>
      </c>
      <c r="W18" s="96" t="str">
        <f t="shared" si="8"/>
        <v/>
      </c>
      <c r="X18" s="96" t="str">
        <f t="shared" si="9"/>
        <v/>
      </c>
      <c r="Y18" s="96" t="str">
        <f t="shared" si="10"/>
        <v/>
      </c>
      <c r="Z18" s="96" t="str">
        <f t="shared" si="11"/>
        <v/>
      </c>
      <c r="AA18" s="97"/>
      <c r="AB18" s="98"/>
      <c r="AC18" s="64">
        <v>6</v>
      </c>
      <c r="AD18" s="2"/>
      <c r="AF18" s="41">
        <v>6</v>
      </c>
      <c r="AG18" s="41">
        <f t="shared" si="12"/>
        <v>0</v>
      </c>
      <c r="AH18" s="41">
        <f t="shared" si="2"/>
        <v>0</v>
      </c>
      <c r="AI18" s="41">
        <f t="shared" si="13"/>
        <v>0</v>
      </c>
      <c r="AJ18" s="41">
        <f t="shared" si="14"/>
        <v>0</v>
      </c>
      <c r="AK18" s="42" t="str">
        <f>IF(VLOOKUP(AF18,データベース!$A$29:$G$78,2)=0,"",VLOOKUP(AF18,データベース!$A$29:$G$78,2))</f>
        <v/>
      </c>
      <c r="AL18" s="42" t="str">
        <f>IF(VLOOKUP(AF18,データベース!$A$29:$G$78,5)=0,"",VLOOKUP(AF18,データベース!$A$29:$G$78,5))</f>
        <v/>
      </c>
      <c r="AM18" s="43" t="str">
        <f t="shared" si="15"/>
        <v>　</v>
      </c>
    </row>
    <row r="19" spans="1:39" ht="21" customHeight="1" thickBot="1">
      <c r="A19" s="405">
        <v>7</v>
      </c>
      <c r="B19" s="509"/>
      <c r="C19" s="99" t="str">
        <f t="shared" si="1"/>
        <v/>
      </c>
      <c r="D19" s="100"/>
      <c r="E19" s="408" t="str">
        <f>IF(AD19="","",VLOOKUP(AD19,データベース!$A$29:$U$78,2))</f>
        <v/>
      </c>
      <c r="F19" s="408"/>
      <c r="G19" s="101"/>
      <c r="H19" s="408" t="str">
        <f>IF(AD19="","",VLOOKUP(AD19,データベース!$A$29:$U$78,5))</f>
        <v/>
      </c>
      <c r="I19" s="408"/>
      <c r="J19" s="151"/>
      <c r="K19" s="383" t="str">
        <f>IF(AD19="","",VLOOKUP(AD19,データベース!$A$29:$U$78,8))</f>
        <v/>
      </c>
      <c r="L19" s="383"/>
      <c r="M19" s="383" t="str">
        <f>IF(AD19="","",VLOOKUP(AD19,データベース!$A$29:$U$78,10))</f>
        <v/>
      </c>
      <c r="N19" s="383"/>
      <c r="O19" s="383" t="str">
        <f>IF(AD19="","",VLOOKUP(AD19,データベース!$A$29:$U$78,12))</f>
        <v/>
      </c>
      <c r="P19" s="383"/>
      <c r="Q19" s="103" t="str">
        <f>IF(AD19="","",VLOOKUP(AD19,データベース!$A$29:$U$78,16))</f>
        <v/>
      </c>
      <c r="R19" s="104" t="str">
        <f t="shared" si="3"/>
        <v/>
      </c>
      <c r="S19" s="104" t="str">
        <f t="shared" si="4"/>
        <v/>
      </c>
      <c r="T19" s="104" t="str">
        <f t="shared" si="5"/>
        <v/>
      </c>
      <c r="U19" s="104" t="str">
        <f t="shared" si="6"/>
        <v/>
      </c>
      <c r="V19" s="104" t="str">
        <f t="shared" si="7"/>
        <v/>
      </c>
      <c r="W19" s="104" t="str">
        <f t="shared" si="8"/>
        <v/>
      </c>
      <c r="X19" s="104" t="str">
        <f t="shared" si="9"/>
        <v/>
      </c>
      <c r="Y19" s="104" t="str">
        <f t="shared" si="10"/>
        <v/>
      </c>
      <c r="Z19" s="104" t="str">
        <f t="shared" si="11"/>
        <v/>
      </c>
      <c r="AA19" s="105"/>
      <c r="AB19" s="98"/>
      <c r="AC19" s="106">
        <v>7</v>
      </c>
      <c r="AD19" s="3"/>
      <c r="AF19" s="41">
        <v>7</v>
      </c>
      <c r="AG19" s="41">
        <f t="shared" si="12"/>
        <v>0</v>
      </c>
      <c r="AH19" s="41">
        <f t="shared" si="2"/>
        <v>0</v>
      </c>
      <c r="AI19" s="41">
        <f t="shared" si="13"/>
        <v>0</v>
      </c>
      <c r="AJ19" s="41">
        <f t="shared" si="14"/>
        <v>0</v>
      </c>
      <c r="AK19" s="42" t="str">
        <f>IF(VLOOKUP(AF19,データベース!$A$29:$G$78,2)=0,"",VLOOKUP(AF19,データベース!$A$29:$G$78,2))</f>
        <v/>
      </c>
      <c r="AL19" s="42" t="str">
        <f>IF(VLOOKUP(AF19,データベース!$A$29:$G$78,5)=0,"",VLOOKUP(AF19,データベース!$A$29:$G$78,5))</f>
        <v/>
      </c>
      <c r="AM19" s="43" t="str">
        <f t="shared" si="15"/>
        <v>　</v>
      </c>
    </row>
    <row r="20" spans="1:39" ht="21" customHeight="1">
      <c r="A20" s="424"/>
      <c r="B20" s="424"/>
      <c r="C20" s="424"/>
      <c r="D20" s="107"/>
      <c r="E20" s="433"/>
      <c r="F20" s="433"/>
      <c r="G20" s="108"/>
      <c r="H20" s="434"/>
      <c r="I20" s="434"/>
      <c r="J20" s="109"/>
      <c r="K20" s="435"/>
      <c r="L20" s="435"/>
      <c r="M20" s="435"/>
      <c r="N20" s="435"/>
      <c r="O20" s="435"/>
      <c r="P20" s="435"/>
      <c r="Q20" s="109"/>
      <c r="R20" s="76"/>
      <c r="S20" s="76"/>
      <c r="T20" s="76"/>
      <c r="U20" s="76"/>
      <c r="V20" s="76"/>
      <c r="W20" s="76"/>
      <c r="X20" s="76"/>
      <c r="Y20" s="76"/>
      <c r="Z20" s="76"/>
      <c r="AA20" s="108"/>
      <c r="AB20" s="98"/>
      <c r="AC20" s="32"/>
      <c r="AD20" s="18"/>
      <c r="AE20" s="32"/>
      <c r="AF20" s="41">
        <v>8</v>
      </c>
      <c r="AG20" s="41">
        <f t="shared" si="12"/>
        <v>0</v>
      </c>
      <c r="AH20" s="41">
        <f t="shared" si="2"/>
        <v>0</v>
      </c>
      <c r="AI20" s="41">
        <f t="shared" si="13"/>
        <v>0</v>
      </c>
      <c r="AJ20" s="41">
        <f t="shared" si="14"/>
        <v>0</v>
      </c>
      <c r="AK20" s="42" t="str">
        <f>IF(VLOOKUP(AF20,データベース!$A$29:$G$78,2)=0,"",VLOOKUP(AF20,データベース!$A$29:$G$78,2))</f>
        <v/>
      </c>
      <c r="AL20" s="42" t="str">
        <f>IF(VLOOKUP(AF20,データベース!$A$29:$G$78,5)=0,"",VLOOKUP(AF20,データベース!$A$29:$G$78,5))</f>
        <v/>
      </c>
      <c r="AM20" s="43" t="str">
        <f t="shared" si="15"/>
        <v>　</v>
      </c>
    </row>
    <row r="21" spans="1:39" ht="21" customHeight="1" thickBot="1">
      <c r="A21" s="110" t="s">
        <v>10</v>
      </c>
      <c r="B21" s="110"/>
      <c r="E21" s="111"/>
      <c r="F21" s="111"/>
      <c r="G21" s="111"/>
      <c r="H21" s="111"/>
      <c r="I21" s="111"/>
      <c r="J21" s="111"/>
      <c r="N21" s="112"/>
      <c r="O21" s="112"/>
      <c r="P21" s="112"/>
      <c r="Q21" s="112"/>
      <c r="R21" s="112"/>
      <c r="S21" s="112"/>
      <c r="T21" s="112"/>
      <c r="U21" s="112"/>
      <c r="V21" s="112"/>
      <c r="W21" s="112"/>
      <c r="X21" s="112"/>
      <c r="Y21" s="112"/>
      <c r="Z21" s="112"/>
      <c r="AA21" s="112"/>
      <c r="AE21" s="32"/>
      <c r="AF21" s="41">
        <v>9</v>
      </c>
      <c r="AG21" s="41">
        <f t="shared" si="12"/>
        <v>0</v>
      </c>
      <c r="AH21" s="41">
        <f t="shared" si="2"/>
        <v>0</v>
      </c>
      <c r="AI21" s="41">
        <f t="shared" si="13"/>
        <v>0</v>
      </c>
      <c r="AJ21" s="41">
        <f t="shared" si="14"/>
        <v>0</v>
      </c>
      <c r="AK21" s="42" t="str">
        <f>IF(VLOOKUP(AF21,データベース!$A$29:$G$78,2)=0,"",VLOOKUP(AF21,データベース!$A$29:$G$78,2))</f>
        <v/>
      </c>
      <c r="AL21" s="42" t="str">
        <f>IF(VLOOKUP(AF21,データベース!$A$29:$G$78,5)=0,"",VLOOKUP(AF21,データベース!$A$29:$G$78,5))</f>
        <v/>
      </c>
      <c r="AM21" s="43" t="str">
        <f t="shared" si="15"/>
        <v>　</v>
      </c>
    </row>
    <row r="22" spans="1:39" ht="21" customHeight="1" thickBot="1">
      <c r="A22" s="113" t="s">
        <v>11</v>
      </c>
      <c r="B22" s="26" t="s">
        <v>68</v>
      </c>
      <c r="C22" s="114" t="s">
        <v>82</v>
      </c>
      <c r="D22" s="372" t="s">
        <v>26</v>
      </c>
      <c r="E22" s="372"/>
      <c r="F22" s="372"/>
      <c r="G22" s="372"/>
      <c r="H22" s="372"/>
      <c r="I22" s="372"/>
      <c r="J22" s="373"/>
      <c r="K22" s="385" t="s">
        <v>5</v>
      </c>
      <c r="L22" s="385"/>
      <c r="M22" s="385" t="s">
        <v>6</v>
      </c>
      <c r="N22" s="385"/>
      <c r="O22" s="385" t="s">
        <v>7</v>
      </c>
      <c r="P22" s="385"/>
      <c r="Q22" s="386" t="s">
        <v>8</v>
      </c>
      <c r="R22" s="387"/>
      <c r="S22" s="387"/>
      <c r="T22" s="387"/>
      <c r="U22" s="387"/>
      <c r="V22" s="387"/>
      <c r="W22" s="387"/>
      <c r="X22" s="387"/>
      <c r="Y22" s="387"/>
      <c r="Z22" s="387"/>
      <c r="AA22" s="388"/>
      <c r="AC22" s="30"/>
      <c r="AD22" s="38" t="s">
        <v>33</v>
      </c>
      <c r="AF22" s="41">
        <v>10</v>
      </c>
      <c r="AG22" s="41">
        <f t="shared" si="12"/>
        <v>0</v>
      </c>
      <c r="AH22" s="41">
        <f t="shared" si="2"/>
        <v>0</v>
      </c>
      <c r="AI22" s="41">
        <f t="shared" si="13"/>
        <v>0</v>
      </c>
      <c r="AJ22" s="41">
        <f t="shared" si="14"/>
        <v>0</v>
      </c>
      <c r="AK22" s="42" t="str">
        <f>IF(VLOOKUP(AF22,データベース!$A$29:$G$78,2)=0,"",VLOOKUP(AF22,データベース!$A$29:$G$78,2))</f>
        <v/>
      </c>
      <c r="AL22" s="42" t="str">
        <f>IF(VLOOKUP(AF22,データベース!$A$29:$G$78,5)=0,"",VLOOKUP(AF22,データベース!$A$29:$G$78,5))</f>
        <v/>
      </c>
      <c r="AM22" s="43" t="str">
        <f t="shared" si="15"/>
        <v>　</v>
      </c>
    </row>
    <row r="23" spans="1:39" ht="21" customHeight="1">
      <c r="A23" s="370" t="s">
        <v>89</v>
      </c>
      <c r="B23" s="115" t="str">
        <f t="shared" ref="B23:B42" si="16">IF(AD23="","",IF(VLOOKUP(AD23,$AF$13:$AJ$62,3)=1,"○",""))</f>
        <v/>
      </c>
      <c r="C23" s="116" t="str">
        <f t="shared" ref="C23:C42" si="17">IF(AD23="","",IF(VLOOKUP(AD23,$AF$13:$AJ$62,2)=1,"○",""))</f>
        <v/>
      </c>
      <c r="D23" s="117"/>
      <c r="E23" s="394" t="str">
        <f>IF(AD23="","",VLOOKUP(AD23,データベース!$A$29:$U$78,2))</f>
        <v/>
      </c>
      <c r="F23" s="394"/>
      <c r="G23" s="85"/>
      <c r="H23" s="394" t="str">
        <f>IF(AD23="","",VLOOKUP(AD23,データベース!$A$29:$U$78,5))</f>
        <v/>
      </c>
      <c r="I23" s="394"/>
      <c r="J23" s="86"/>
      <c r="K23" s="391" t="str">
        <f>IF(AD23="","",VLOOKUP(AD23,データベース!$A$29:$U$78,8))</f>
        <v/>
      </c>
      <c r="L23" s="391"/>
      <c r="M23" s="391" t="str">
        <f>IF(AD23="","",VLOOKUP(AD23,データベース!$A$29:$U$78,10))</f>
        <v/>
      </c>
      <c r="N23" s="391"/>
      <c r="O23" s="391" t="str">
        <f>IF(AD23="","",VLOOKUP(AD23,データベース!$A$29:$U$78,12))</f>
        <v/>
      </c>
      <c r="P23" s="391"/>
      <c r="Q23" s="87" t="str">
        <f>IF(AD23="","",VLOOKUP(AD23,データベース!$A$29:$U$78,16))</f>
        <v/>
      </c>
      <c r="R23" s="88" t="str">
        <f>MID(Q23,1,1)</f>
        <v/>
      </c>
      <c r="S23" s="88" t="str">
        <f>MID(Q23,2,1)</f>
        <v/>
      </c>
      <c r="T23" s="88" t="str">
        <f>MID(Q23,3,1)</f>
        <v/>
      </c>
      <c r="U23" s="88" t="str">
        <f>MID(Q23,4,1)</f>
        <v/>
      </c>
      <c r="V23" s="88" t="str">
        <f>MID(Q23,5,1)</f>
        <v/>
      </c>
      <c r="W23" s="88" t="str">
        <f>MID(Q23,6,1)</f>
        <v/>
      </c>
      <c r="X23" s="88" t="str">
        <f>MID(Q23,7,1)</f>
        <v/>
      </c>
      <c r="Y23" s="88" t="str">
        <f>MID(Q23,8,1)</f>
        <v/>
      </c>
      <c r="Z23" s="88" t="str">
        <f>MID(Q23,9,1)</f>
        <v/>
      </c>
      <c r="AA23" s="118"/>
      <c r="AB23" s="32"/>
      <c r="AC23" s="409" t="s">
        <v>93</v>
      </c>
      <c r="AD23" s="4"/>
      <c r="AF23" s="41">
        <v>11</v>
      </c>
      <c r="AG23" s="41">
        <f t="shared" si="12"/>
        <v>0</v>
      </c>
      <c r="AH23" s="41">
        <f t="shared" si="2"/>
        <v>0</v>
      </c>
      <c r="AI23" s="41">
        <f t="shared" si="13"/>
        <v>0</v>
      </c>
      <c r="AJ23" s="41">
        <f t="shared" si="14"/>
        <v>0</v>
      </c>
      <c r="AK23" s="42" t="str">
        <f>IF(VLOOKUP(AF23,データベース!$A$29:$G$78,2)=0,"",VLOOKUP(AF23,データベース!$A$29:$G$78,2))</f>
        <v/>
      </c>
      <c r="AL23" s="42" t="str">
        <f>IF(VLOOKUP(AF23,データベース!$A$29:$G$78,5)=0,"",VLOOKUP(AF23,データベース!$A$29:$G$78,5))</f>
        <v/>
      </c>
      <c r="AM23" s="43" t="str">
        <f t="shared" si="15"/>
        <v>　</v>
      </c>
    </row>
    <row r="24" spans="1:39" ht="21" customHeight="1">
      <c r="A24" s="370"/>
      <c r="B24" s="119" t="str">
        <f t="shared" si="16"/>
        <v/>
      </c>
      <c r="C24" s="120" t="str">
        <f t="shared" si="17"/>
        <v/>
      </c>
      <c r="D24" s="121"/>
      <c r="E24" s="394" t="str">
        <f>IF(AD24="","",VLOOKUP(AD24,データベース!$A$29:$U$78,2))</f>
        <v/>
      </c>
      <c r="F24" s="394"/>
      <c r="G24" s="85"/>
      <c r="H24" s="394" t="str">
        <f>IF(AD24="","",VLOOKUP(AD24,データベース!$A$29:$U$78,5))</f>
        <v/>
      </c>
      <c r="I24" s="394"/>
      <c r="J24" s="86"/>
      <c r="K24" s="361" t="str">
        <f>IF(AD24="","",VLOOKUP(AD24,データベース!$A$29:$U$78,8))</f>
        <v/>
      </c>
      <c r="L24" s="361"/>
      <c r="M24" s="361" t="str">
        <f>IF(AD24="","",VLOOKUP(AD24,データベース!$A$29:$U$78,10))</f>
        <v/>
      </c>
      <c r="N24" s="361"/>
      <c r="O24" s="361" t="str">
        <f>IF(AD24="","",VLOOKUP(AD24,データベース!$A$29:$U$78,12))</f>
        <v/>
      </c>
      <c r="P24" s="361"/>
      <c r="Q24" s="95" t="str">
        <f>IF(AD24="","",VLOOKUP(AD24,データベース!$A$29:$U$78,16))</f>
        <v/>
      </c>
      <c r="R24" s="96" t="str">
        <f t="shared" ref="R24:R42" si="18">MID(Q24,1,1)</f>
        <v/>
      </c>
      <c r="S24" s="96" t="str">
        <f t="shared" ref="S24:S42" si="19">MID(Q24,2,1)</f>
        <v/>
      </c>
      <c r="T24" s="96" t="str">
        <f t="shared" ref="T24:T42" si="20">MID(Q24,3,1)</f>
        <v/>
      </c>
      <c r="U24" s="96" t="str">
        <f t="shared" ref="U24:U42" si="21">MID(Q24,4,1)</f>
        <v/>
      </c>
      <c r="V24" s="96" t="str">
        <f t="shared" ref="V24:V42" si="22">MID(Q24,5,1)</f>
        <v/>
      </c>
      <c r="W24" s="96" t="str">
        <f t="shared" ref="W24:W42" si="23">MID(Q24,6,1)</f>
        <v/>
      </c>
      <c r="X24" s="96" t="str">
        <f t="shared" ref="X24:X42" si="24">MID(Q24,7,1)</f>
        <v/>
      </c>
      <c r="Y24" s="96" t="str">
        <f t="shared" ref="Y24:Y42" si="25">MID(Q24,8,1)</f>
        <v/>
      </c>
      <c r="Z24" s="96" t="str">
        <f t="shared" ref="Z24:Z42" si="26">MID(Q24,9,1)</f>
        <v/>
      </c>
      <c r="AA24" s="122"/>
      <c r="AB24" s="98"/>
      <c r="AC24" s="380"/>
      <c r="AD24" s="2"/>
      <c r="AF24" s="41">
        <v>12</v>
      </c>
      <c r="AG24" s="41">
        <f t="shared" si="12"/>
        <v>0</v>
      </c>
      <c r="AH24" s="41">
        <f t="shared" si="2"/>
        <v>0</v>
      </c>
      <c r="AI24" s="41">
        <f t="shared" si="13"/>
        <v>0</v>
      </c>
      <c r="AJ24" s="41">
        <f t="shared" si="14"/>
        <v>0</v>
      </c>
      <c r="AK24" s="42" t="str">
        <f>IF(VLOOKUP(AF24,データベース!$A$29:$G$78,2)=0,"",VLOOKUP(AF24,データベース!$A$29:$G$78,2))</f>
        <v/>
      </c>
      <c r="AL24" s="42" t="str">
        <f>IF(VLOOKUP(AF24,データベース!$A$29:$G$78,5)=0,"",VLOOKUP(AF24,データベース!$A$29:$G$78,5))</f>
        <v/>
      </c>
      <c r="AM24" s="43" t="str">
        <f t="shared" si="15"/>
        <v>　</v>
      </c>
    </row>
    <row r="25" spans="1:39" ht="21" customHeight="1">
      <c r="A25" s="370"/>
      <c r="B25" s="119" t="str">
        <f t="shared" si="16"/>
        <v/>
      </c>
      <c r="C25" s="120" t="str">
        <f t="shared" si="17"/>
        <v/>
      </c>
      <c r="D25" s="121"/>
      <c r="E25" s="382" t="str">
        <f>IF(AD25="","",VLOOKUP(AD25,データベース!$A$29:$U$78,2))</f>
        <v/>
      </c>
      <c r="F25" s="382"/>
      <c r="G25" s="93"/>
      <c r="H25" s="382" t="str">
        <f>IF(AD25="","",VLOOKUP(AD25,データベース!$A$29:$U$78,5))</f>
        <v/>
      </c>
      <c r="I25" s="382"/>
      <c r="J25" s="94"/>
      <c r="K25" s="361" t="str">
        <f>IF(AD25="","",VLOOKUP(AD25,データベース!$A$29:$U$78,8))</f>
        <v/>
      </c>
      <c r="L25" s="361"/>
      <c r="M25" s="361" t="str">
        <f>IF(AD25="","",VLOOKUP(AD25,データベース!$A$29:$U$78,10))</f>
        <v/>
      </c>
      <c r="N25" s="361"/>
      <c r="O25" s="361" t="str">
        <f>IF(AD25="","",VLOOKUP(AD25,データベース!$A$29:$U$78,12))</f>
        <v/>
      </c>
      <c r="P25" s="361"/>
      <c r="Q25" s="95" t="str">
        <f>IF(AD25="","",VLOOKUP(AD25,データベース!$A$29:$U$78,16))</f>
        <v/>
      </c>
      <c r="R25" s="96" t="str">
        <f t="shared" si="18"/>
        <v/>
      </c>
      <c r="S25" s="96" t="str">
        <f t="shared" si="19"/>
        <v/>
      </c>
      <c r="T25" s="96" t="str">
        <f t="shared" si="20"/>
        <v/>
      </c>
      <c r="U25" s="96" t="str">
        <f t="shared" si="21"/>
        <v/>
      </c>
      <c r="V25" s="96" t="str">
        <f t="shared" si="22"/>
        <v/>
      </c>
      <c r="W25" s="96" t="str">
        <f t="shared" si="23"/>
        <v/>
      </c>
      <c r="X25" s="96" t="str">
        <f t="shared" si="24"/>
        <v/>
      </c>
      <c r="Y25" s="96" t="str">
        <f t="shared" si="25"/>
        <v/>
      </c>
      <c r="Z25" s="96" t="str">
        <f t="shared" si="26"/>
        <v/>
      </c>
      <c r="AA25" s="122"/>
      <c r="AB25" s="98"/>
      <c r="AC25" s="380"/>
      <c r="AD25" s="2"/>
      <c r="AF25" s="41">
        <v>13</v>
      </c>
      <c r="AG25" s="41">
        <f t="shared" si="12"/>
        <v>0</v>
      </c>
      <c r="AH25" s="41">
        <f t="shared" si="2"/>
        <v>0</v>
      </c>
      <c r="AI25" s="41">
        <f t="shared" si="13"/>
        <v>0</v>
      </c>
      <c r="AJ25" s="41">
        <f t="shared" si="14"/>
        <v>0</v>
      </c>
      <c r="AK25" s="42" t="str">
        <f>IF(VLOOKUP(AF25,データベース!$A$29:$G$78,2)=0,"",VLOOKUP(AF25,データベース!$A$29:$G$78,2))</f>
        <v/>
      </c>
      <c r="AL25" s="42" t="str">
        <f>IF(VLOOKUP(AF25,データベース!$A$29:$G$78,5)=0,"",VLOOKUP(AF25,データベース!$A$29:$G$78,5))</f>
        <v/>
      </c>
      <c r="AM25" s="43" t="str">
        <f t="shared" si="15"/>
        <v>　</v>
      </c>
    </row>
    <row r="26" spans="1:39" ht="21" customHeight="1" thickBot="1">
      <c r="A26" s="371"/>
      <c r="B26" s="123" t="str">
        <f t="shared" si="16"/>
        <v/>
      </c>
      <c r="C26" s="124" t="str">
        <f t="shared" si="17"/>
        <v/>
      </c>
      <c r="D26" s="125"/>
      <c r="E26" s="408" t="str">
        <f>IF(AD26="","",VLOOKUP(AD26,データベース!$A$29:$U$78,2))</f>
        <v/>
      </c>
      <c r="F26" s="408"/>
      <c r="G26" s="101"/>
      <c r="H26" s="408" t="str">
        <f>IF(AD26="","",VLOOKUP(AD26,データベース!$A$29:$U$78,5))</f>
        <v/>
      </c>
      <c r="I26" s="408"/>
      <c r="J26" s="102"/>
      <c r="K26" s="383" t="str">
        <f>IF(AD26="","",VLOOKUP(AD26,データベース!$A$29:$U$78,8))</f>
        <v/>
      </c>
      <c r="L26" s="383"/>
      <c r="M26" s="383" t="str">
        <f>IF(AD26="","",VLOOKUP(AD26,データベース!$A$29:$U$78,10))</f>
        <v/>
      </c>
      <c r="N26" s="383"/>
      <c r="O26" s="383" t="str">
        <f>IF(AD26="","",VLOOKUP(AD26,データベース!$A$29:$U$78,12))</f>
        <v/>
      </c>
      <c r="P26" s="383"/>
      <c r="Q26" s="103" t="str">
        <f>IF(AD26="","",VLOOKUP(AD26,データベース!$A$29:$U$78,16))</f>
        <v/>
      </c>
      <c r="R26" s="104" t="str">
        <f t="shared" si="18"/>
        <v/>
      </c>
      <c r="S26" s="104" t="str">
        <f t="shared" si="19"/>
        <v/>
      </c>
      <c r="T26" s="104" t="str">
        <f t="shared" si="20"/>
        <v/>
      </c>
      <c r="U26" s="104" t="str">
        <f t="shared" si="21"/>
        <v/>
      </c>
      <c r="V26" s="104" t="str">
        <f t="shared" si="22"/>
        <v/>
      </c>
      <c r="W26" s="104" t="str">
        <f t="shared" si="23"/>
        <v/>
      </c>
      <c r="X26" s="104" t="str">
        <f t="shared" si="24"/>
        <v/>
      </c>
      <c r="Y26" s="104" t="str">
        <f t="shared" si="25"/>
        <v/>
      </c>
      <c r="Z26" s="104" t="str">
        <f t="shared" si="26"/>
        <v/>
      </c>
      <c r="AA26" s="126"/>
      <c r="AB26" s="98"/>
      <c r="AC26" s="405"/>
      <c r="AD26" s="3"/>
      <c r="AF26" s="41">
        <v>14</v>
      </c>
      <c r="AG26" s="41">
        <f t="shared" si="12"/>
        <v>0</v>
      </c>
      <c r="AH26" s="41">
        <f t="shared" si="2"/>
        <v>0</v>
      </c>
      <c r="AI26" s="41">
        <f t="shared" si="13"/>
        <v>0</v>
      </c>
      <c r="AJ26" s="41">
        <f t="shared" si="14"/>
        <v>0</v>
      </c>
      <c r="AK26" s="42" t="str">
        <f>IF(VLOOKUP(AF26,データベース!$A$29:$G$78,2)=0,"",VLOOKUP(AF26,データベース!$A$29:$G$78,2))</f>
        <v/>
      </c>
      <c r="AL26" s="42" t="str">
        <f>IF(VLOOKUP(AF26,データベース!$A$29:$G$78,5)=0,"",VLOOKUP(AF26,データベース!$A$29:$G$78,5))</f>
        <v/>
      </c>
      <c r="AM26" s="43" t="str">
        <f t="shared" si="15"/>
        <v>　</v>
      </c>
    </row>
    <row r="27" spans="1:39" ht="21" customHeight="1">
      <c r="A27" s="369" t="s">
        <v>44</v>
      </c>
      <c r="B27" s="115" t="str">
        <f t="shared" si="16"/>
        <v/>
      </c>
      <c r="C27" s="116" t="str">
        <f t="shared" si="17"/>
        <v/>
      </c>
      <c r="D27" s="127"/>
      <c r="E27" s="427" t="str">
        <f>IF(AD27="","",VLOOKUP(AD27,データベース!$A$29:$U$78,2))</f>
        <v/>
      </c>
      <c r="F27" s="427"/>
      <c r="G27" s="128"/>
      <c r="H27" s="427" t="str">
        <f>IF(AD27="","",VLOOKUP(AD27,データベース!$A$29:$U$78,5))</f>
        <v/>
      </c>
      <c r="I27" s="427"/>
      <c r="J27" s="129"/>
      <c r="K27" s="410" t="str">
        <f>IF(AD27="","",VLOOKUP(AD27,データベース!$A$29:$U$78,8))</f>
        <v/>
      </c>
      <c r="L27" s="410"/>
      <c r="M27" s="410" t="str">
        <f>IF(AD27="","",VLOOKUP(AD27,データベース!$A$29:$U$78,10))</f>
        <v/>
      </c>
      <c r="N27" s="410"/>
      <c r="O27" s="410" t="str">
        <f>IF(AD27="","",VLOOKUP(AD27,データベース!$A$29:$U$78,12))</f>
        <v/>
      </c>
      <c r="P27" s="410"/>
      <c r="Q27" s="130" t="str">
        <f>IF(AD27="","",VLOOKUP(AD27,データベース!$A$29:$U$78,16))</f>
        <v/>
      </c>
      <c r="R27" s="66" t="str">
        <f t="shared" si="18"/>
        <v/>
      </c>
      <c r="S27" s="66" t="str">
        <f t="shared" si="19"/>
        <v/>
      </c>
      <c r="T27" s="66" t="str">
        <f t="shared" si="20"/>
        <v/>
      </c>
      <c r="U27" s="66" t="str">
        <f t="shared" si="21"/>
        <v/>
      </c>
      <c r="V27" s="66" t="str">
        <f t="shared" si="22"/>
        <v/>
      </c>
      <c r="W27" s="66" t="str">
        <f t="shared" si="23"/>
        <v/>
      </c>
      <c r="X27" s="66" t="str">
        <f t="shared" si="24"/>
        <v/>
      </c>
      <c r="Y27" s="66" t="str">
        <f t="shared" si="25"/>
        <v/>
      </c>
      <c r="Z27" s="66" t="str">
        <f t="shared" si="26"/>
        <v/>
      </c>
      <c r="AA27" s="131"/>
      <c r="AB27" s="98"/>
      <c r="AC27" s="409">
        <v>81</v>
      </c>
      <c r="AD27" s="4"/>
      <c r="AF27" s="41">
        <v>15</v>
      </c>
      <c r="AG27" s="41">
        <f t="shared" si="12"/>
        <v>0</v>
      </c>
      <c r="AH27" s="41">
        <f t="shared" si="2"/>
        <v>0</v>
      </c>
      <c r="AI27" s="41">
        <f t="shared" si="13"/>
        <v>0</v>
      </c>
      <c r="AJ27" s="41">
        <f t="shared" si="14"/>
        <v>0</v>
      </c>
      <c r="AK27" s="42" t="str">
        <f>IF(VLOOKUP(AF27,データベース!$A$29:$G$78,2)=0,"",VLOOKUP(AF27,データベース!$A$29:$G$78,2))</f>
        <v/>
      </c>
      <c r="AL27" s="42" t="str">
        <f>IF(VLOOKUP(AF27,データベース!$A$29:$G$78,5)=0,"",VLOOKUP(AF27,データベース!$A$29:$G$78,5))</f>
        <v/>
      </c>
      <c r="AM27" s="43" t="str">
        <f t="shared" si="15"/>
        <v>　</v>
      </c>
    </row>
    <row r="28" spans="1:39" ht="21" customHeight="1">
      <c r="A28" s="370"/>
      <c r="B28" s="119" t="str">
        <f t="shared" si="16"/>
        <v/>
      </c>
      <c r="C28" s="120" t="str">
        <f t="shared" si="17"/>
        <v/>
      </c>
      <c r="D28" s="121"/>
      <c r="E28" s="382" t="str">
        <f>IF(AD28="","",VLOOKUP(AD28,データベース!$A$29:$U$78,2))</f>
        <v/>
      </c>
      <c r="F28" s="382"/>
      <c r="G28" s="93"/>
      <c r="H28" s="382" t="str">
        <f>IF(AD28="","",VLOOKUP(AD28,データベース!$A$29:$U$78,5))</f>
        <v/>
      </c>
      <c r="I28" s="382"/>
      <c r="J28" s="94"/>
      <c r="K28" s="361" t="str">
        <f>IF(AD28="","",VLOOKUP(AD28,データベース!$A$29:$U$78,8))</f>
        <v/>
      </c>
      <c r="L28" s="361"/>
      <c r="M28" s="361" t="str">
        <f>IF(AD28="","",VLOOKUP(AD28,データベース!$A$29:$U$78,10))</f>
        <v/>
      </c>
      <c r="N28" s="361"/>
      <c r="O28" s="361" t="str">
        <f>IF(AD28="","",VLOOKUP(AD28,データベース!$A$29:$U$78,12))</f>
        <v/>
      </c>
      <c r="P28" s="361"/>
      <c r="Q28" s="95" t="str">
        <f>IF(AD28="","",VLOOKUP(AD28,データベース!$A$29:$U$78,16))</f>
        <v/>
      </c>
      <c r="R28" s="96" t="str">
        <f t="shared" si="18"/>
        <v/>
      </c>
      <c r="S28" s="96" t="str">
        <f t="shared" si="19"/>
        <v/>
      </c>
      <c r="T28" s="96" t="str">
        <f t="shared" si="20"/>
        <v/>
      </c>
      <c r="U28" s="96" t="str">
        <f t="shared" si="21"/>
        <v/>
      </c>
      <c r="V28" s="96" t="str">
        <f t="shared" si="22"/>
        <v/>
      </c>
      <c r="W28" s="96" t="str">
        <f t="shared" si="23"/>
        <v/>
      </c>
      <c r="X28" s="96" t="str">
        <f t="shared" si="24"/>
        <v/>
      </c>
      <c r="Y28" s="96" t="str">
        <f t="shared" si="25"/>
        <v/>
      </c>
      <c r="Z28" s="96" t="str">
        <f t="shared" si="26"/>
        <v/>
      </c>
      <c r="AA28" s="122"/>
      <c r="AB28" s="98"/>
      <c r="AC28" s="380"/>
      <c r="AD28" s="2"/>
      <c r="AF28" s="41">
        <v>16</v>
      </c>
      <c r="AG28" s="41">
        <f t="shared" si="12"/>
        <v>0</v>
      </c>
      <c r="AH28" s="41">
        <f t="shared" si="2"/>
        <v>0</v>
      </c>
      <c r="AI28" s="41">
        <f t="shared" si="13"/>
        <v>0</v>
      </c>
      <c r="AJ28" s="41">
        <f t="shared" si="14"/>
        <v>0</v>
      </c>
      <c r="AK28" s="42" t="str">
        <f>IF(VLOOKUP(AF28,データベース!$A$29:$G$78,2)=0,"",VLOOKUP(AF28,データベース!$A$29:$G$78,2))</f>
        <v/>
      </c>
      <c r="AL28" s="42" t="str">
        <f>IF(VLOOKUP(AF28,データベース!$A$29:$G$78,5)=0,"",VLOOKUP(AF28,データベース!$A$29:$G$78,5))</f>
        <v/>
      </c>
      <c r="AM28" s="43" t="str">
        <f t="shared" si="15"/>
        <v>　</v>
      </c>
    </row>
    <row r="29" spans="1:39" ht="21" customHeight="1">
      <c r="A29" s="370"/>
      <c r="B29" s="119" t="str">
        <f t="shared" si="16"/>
        <v/>
      </c>
      <c r="C29" s="120" t="str">
        <f t="shared" si="17"/>
        <v/>
      </c>
      <c r="D29" s="121"/>
      <c r="E29" s="382" t="str">
        <f>IF(AD29="","",VLOOKUP(AD29,データベース!$A$29:$U$78,2))</f>
        <v/>
      </c>
      <c r="F29" s="382"/>
      <c r="G29" s="93"/>
      <c r="H29" s="382" t="str">
        <f>IF(AD29="","",VLOOKUP(AD29,データベース!$A$29:$U$78,5))</f>
        <v/>
      </c>
      <c r="I29" s="382"/>
      <c r="J29" s="94"/>
      <c r="K29" s="361" t="str">
        <f>IF(AD29="","",VLOOKUP(AD29,データベース!$A$29:$U$78,8))</f>
        <v/>
      </c>
      <c r="L29" s="361"/>
      <c r="M29" s="361" t="str">
        <f>IF(AD29="","",VLOOKUP(AD29,データベース!$A$29:$U$78,10))</f>
        <v/>
      </c>
      <c r="N29" s="361"/>
      <c r="O29" s="361" t="str">
        <f>IF(AD29="","",VLOOKUP(AD29,データベース!$A$29:$U$78,12))</f>
        <v/>
      </c>
      <c r="P29" s="361"/>
      <c r="Q29" s="95" t="str">
        <f>IF(AD29="","",VLOOKUP(AD29,データベース!$A$29:$U$78,16))</f>
        <v/>
      </c>
      <c r="R29" s="96" t="str">
        <f t="shared" si="18"/>
        <v/>
      </c>
      <c r="S29" s="96" t="str">
        <f t="shared" si="19"/>
        <v/>
      </c>
      <c r="T29" s="96" t="str">
        <f t="shared" si="20"/>
        <v/>
      </c>
      <c r="U29" s="96" t="str">
        <f t="shared" si="21"/>
        <v/>
      </c>
      <c r="V29" s="96" t="str">
        <f t="shared" si="22"/>
        <v/>
      </c>
      <c r="W29" s="96" t="str">
        <f t="shared" si="23"/>
        <v/>
      </c>
      <c r="X29" s="96" t="str">
        <f t="shared" si="24"/>
        <v/>
      </c>
      <c r="Y29" s="96" t="str">
        <f t="shared" si="25"/>
        <v/>
      </c>
      <c r="Z29" s="96" t="str">
        <f t="shared" si="26"/>
        <v/>
      </c>
      <c r="AA29" s="122"/>
      <c r="AB29" s="98"/>
      <c r="AC29" s="380"/>
      <c r="AD29" s="2"/>
      <c r="AF29" s="41">
        <v>17</v>
      </c>
      <c r="AG29" s="41">
        <f t="shared" si="12"/>
        <v>0</v>
      </c>
      <c r="AH29" s="41">
        <f t="shared" si="2"/>
        <v>0</v>
      </c>
      <c r="AI29" s="41">
        <f t="shared" si="13"/>
        <v>0</v>
      </c>
      <c r="AJ29" s="41">
        <f t="shared" si="14"/>
        <v>0</v>
      </c>
      <c r="AK29" s="42" t="str">
        <f>IF(VLOOKUP(AF29,データベース!$A$29:$G$78,2)=0,"",VLOOKUP(AF29,データベース!$A$29:$G$78,2))</f>
        <v/>
      </c>
      <c r="AL29" s="42" t="str">
        <f>IF(VLOOKUP(AF29,データベース!$A$29:$G$78,5)=0,"",VLOOKUP(AF29,データベース!$A$29:$G$78,5))</f>
        <v/>
      </c>
      <c r="AM29" s="43" t="str">
        <f t="shared" si="15"/>
        <v>　</v>
      </c>
    </row>
    <row r="30" spans="1:39" ht="21" customHeight="1" thickBot="1">
      <c r="A30" s="371"/>
      <c r="B30" s="123" t="str">
        <f t="shared" si="16"/>
        <v/>
      </c>
      <c r="C30" s="124" t="str">
        <f t="shared" si="17"/>
        <v/>
      </c>
      <c r="D30" s="125"/>
      <c r="E30" s="408" t="str">
        <f>IF(AD30="","",VLOOKUP(AD30,データベース!$A$29:$U$78,2))</f>
        <v/>
      </c>
      <c r="F30" s="408"/>
      <c r="G30" s="101"/>
      <c r="H30" s="408" t="str">
        <f>IF(AD30="","",VLOOKUP(AD30,データベース!$A$29:$U$78,5))</f>
        <v/>
      </c>
      <c r="I30" s="408"/>
      <c r="J30" s="102"/>
      <c r="K30" s="383" t="str">
        <f>IF(AD30="","",VLOOKUP(AD30,データベース!$A$29:$U$78,8))</f>
        <v/>
      </c>
      <c r="L30" s="383"/>
      <c r="M30" s="383" t="str">
        <f>IF(AD30="","",VLOOKUP(AD30,データベース!$A$29:$U$78,10))</f>
        <v/>
      </c>
      <c r="N30" s="383"/>
      <c r="O30" s="383" t="str">
        <f>IF(AD30="","",VLOOKUP(AD30,データベース!$A$29:$U$78,12))</f>
        <v/>
      </c>
      <c r="P30" s="383"/>
      <c r="Q30" s="103" t="str">
        <f>IF(AD30="","",VLOOKUP(AD30,データベース!$A$29:$U$78,16))</f>
        <v/>
      </c>
      <c r="R30" s="104" t="str">
        <f t="shared" si="18"/>
        <v/>
      </c>
      <c r="S30" s="104" t="str">
        <f t="shared" si="19"/>
        <v/>
      </c>
      <c r="T30" s="104" t="str">
        <f t="shared" si="20"/>
        <v/>
      </c>
      <c r="U30" s="104" t="str">
        <f t="shared" si="21"/>
        <v/>
      </c>
      <c r="V30" s="104" t="str">
        <f t="shared" si="22"/>
        <v/>
      </c>
      <c r="W30" s="104" t="str">
        <f t="shared" si="23"/>
        <v/>
      </c>
      <c r="X30" s="104" t="str">
        <f t="shared" si="24"/>
        <v/>
      </c>
      <c r="Y30" s="104" t="str">
        <f t="shared" si="25"/>
        <v/>
      </c>
      <c r="Z30" s="104" t="str">
        <f t="shared" si="26"/>
        <v/>
      </c>
      <c r="AA30" s="126"/>
      <c r="AB30" s="98"/>
      <c r="AC30" s="405"/>
      <c r="AD30" s="3"/>
      <c r="AF30" s="41">
        <v>18</v>
      </c>
      <c r="AG30" s="41">
        <f t="shared" si="12"/>
        <v>0</v>
      </c>
      <c r="AH30" s="41">
        <f t="shared" si="2"/>
        <v>0</v>
      </c>
      <c r="AI30" s="41">
        <f t="shared" si="13"/>
        <v>0</v>
      </c>
      <c r="AJ30" s="41">
        <f t="shared" si="14"/>
        <v>0</v>
      </c>
      <c r="AK30" s="42" t="str">
        <f>IF(VLOOKUP(AF30,データベース!$A$29:$G$78,2)=0,"",VLOOKUP(AF30,データベース!$A$29:$G$78,2))</f>
        <v/>
      </c>
      <c r="AL30" s="42" t="str">
        <f>IF(VLOOKUP(AF30,データベース!$A$29:$G$78,5)=0,"",VLOOKUP(AF30,データベース!$A$29:$G$78,5))</f>
        <v/>
      </c>
      <c r="AM30" s="43" t="str">
        <f t="shared" si="15"/>
        <v>　</v>
      </c>
    </row>
    <row r="31" spans="1:39" ht="21" customHeight="1">
      <c r="A31" s="369" t="s">
        <v>45</v>
      </c>
      <c r="B31" s="115" t="str">
        <f t="shared" si="16"/>
        <v/>
      </c>
      <c r="C31" s="116" t="str">
        <f t="shared" si="17"/>
        <v/>
      </c>
      <c r="D31" s="127"/>
      <c r="E31" s="427" t="str">
        <f>IF(AD31="","",VLOOKUP(AD31,データベース!$A$29:$U$78,2))</f>
        <v/>
      </c>
      <c r="F31" s="427"/>
      <c r="G31" s="128"/>
      <c r="H31" s="427" t="str">
        <f>IF(AD31="","",VLOOKUP(AD31,データベース!$A$29:$U$78,5))</f>
        <v/>
      </c>
      <c r="I31" s="427"/>
      <c r="J31" s="129"/>
      <c r="K31" s="410" t="str">
        <f>IF(AD31="","",VLOOKUP(AD31,データベース!$A$29:$U$78,8))</f>
        <v/>
      </c>
      <c r="L31" s="410"/>
      <c r="M31" s="410" t="str">
        <f>IF(AD31="","",VLOOKUP(AD31,データベース!$A$29:$U$78,10))</f>
        <v/>
      </c>
      <c r="N31" s="410"/>
      <c r="O31" s="410" t="str">
        <f>IF(AD31="","",VLOOKUP(AD31,データベース!$A$29:$U$78,12))</f>
        <v/>
      </c>
      <c r="P31" s="410"/>
      <c r="Q31" s="130" t="str">
        <f>IF(AD31="","",VLOOKUP(AD31,データベース!$A$29:$U$78,16))</f>
        <v/>
      </c>
      <c r="R31" s="66" t="str">
        <f t="shared" si="18"/>
        <v/>
      </c>
      <c r="S31" s="66" t="str">
        <f t="shared" si="19"/>
        <v/>
      </c>
      <c r="T31" s="66" t="str">
        <f t="shared" si="20"/>
        <v/>
      </c>
      <c r="U31" s="66" t="str">
        <f t="shared" si="21"/>
        <v/>
      </c>
      <c r="V31" s="66" t="str">
        <f t="shared" si="22"/>
        <v/>
      </c>
      <c r="W31" s="66" t="str">
        <f t="shared" si="23"/>
        <v/>
      </c>
      <c r="X31" s="66" t="str">
        <f t="shared" si="24"/>
        <v/>
      </c>
      <c r="Y31" s="66" t="str">
        <f t="shared" si="25"/>
        <v/>
      </c>
      <c r="Z31" s="66" t="str">
        <f t="shared" si="26"/>
        <v/>
      </c>
      <c r="AA31" s="131"/>
      <c r="AB31" s="98"/>
      <c r="AC31" s="409">
        <v>73</v>
      </c>
      <c r="AD31" s="4"/>
      <c r="AF31" s="41">
        <v>19</v>
      </c>
      <c r="AG31" s="41">
        <f t="shared" si="12"/>
        <v>0</v>
      </c>
      <c r="AH31" s="41">
        <f t="shared" si="2"/>
        <v>0</v>
      </c>
      <c r="AI31" s="41">
        <f t="shared" si="13"/>
        <v>0</v>
      </c>
      <c r="AJ31" s="41">
        <f t="shared" si="14"/>
        <v>0</v>
      </c>
      <c r="AK31" s="42" t="str">
        <f>IF(VLOOKUP(AF31,データベース!$A$29:$G$78,2)=0,"",VLOOKUP(AF31,データベース!$A$29:$G$78,2))</f>
        <v/>
      </c>
      <c r="AL31" s="42" t="str">
        <f>IF(VLOOKUP(AF31,データベース!$A$29:$G$78,5)=0,"",VLOOKUP(AF31,データベース!$A$29:$G$78,5))</f>
        <v/>
      </c>
      <c r="AM31" s="43" t="str">
        <f t="shared" si="15"/>
        <v>　</v>
      </c>
    </row>
    <row r="32" spans="1:39" ht="21" customHeight="1">
      <c r="A32" s="370"/>
      <c r="B32" s="119" t="str">
        <f t="shared" si="16"/>
        <v/>
      </c>
      <c r="C32" s="120" t="str">
        <f t="shared" si="17"/>
        <v/>
      </c>
      <c r="D32" s="121"/>
      <c r="E32" s="382" t="str">
        <f>IF(AD32="","",VLOOKUP(AD32,データベース!$A$29:$U$78,2))</f>
        <v/>
      </c>
      <c r="F32" s="382"/>
      <c r="G32" s="93"/>
      <c r="H32" s="382" t="str">
        <f>IF(AD32="","",VLOOKUP(AD32,データベース!$A$29:$U$78,5))</f>
        <v/>
      </c>
      <c r="I32" s="382"/>
      <c r="J32" s="94"/>
      <c r="K32" s="361" t="str">
        <f>IF(AD32="","",VLOOKUP(AD32,データベース!$A$29:$U$78,8))</f>
        <v/>
      </c>
      <c r="L32" s="361"/>
      <c r="M32" s="361" t="str">
        <f>IF(AD32="","",VLOOKUP(AD32,データベース!$A$29:$U$78,10))</f>
        <v/>
      </c>
      <c r="N32" s="361"/>
      <c r="O32" s="361" t="str">
        <f>IF(AD32="","",VLOOKUP(AD32,データベース!$A$29:$U$78,12))</f>
        <v/>
      </c>
      <c r="P32" s="361"/>
      <c r="Q32" s="95" t="str">
        <f>IF(AD32="","",VLOOKUP(AD32,データベース!$A$29:$U$78,16))</f>
        <v/>
      </c>
      <c r="R32" s="96" t="str">
        <f t="shared" si="18"/>
        <v/>
      </c>
      <c r="S32" s="96" t="str">
        <f t="shared" si="19"/>
        <v/>
      </c>
      <c r="T32" s="96" t="str">
        <f t="shared" si="20"/>
        <v/>
      </c>
      <c r="U32" s="96" t="str">
        <f t="shared" si="21"/>
        <v/>
      </c>
      <c r="V32" s="96" t="str">
        <f t="shared" si="22"/>
        <v/>
      </c>
      <c r="W32" s="96" t="str">
        <f t="shared" si="23"/>
        <v/>
      </c>
      <c r="X32" s="96" t="str">
        <f t="shared" si="24"/>
        <v/>
      </c>
      <c r="Y32" s="96" t="str">
        <f t="shared" si="25"/>
        <v/>
      </c>
      <c r="Z32" s="96" t="str">
        <f t="shared" si="26"/>
        <v/>
      </c>
      <c r="AA32" s="122"/>
      <c r="AB32" s="98"/>
      <c r="AC32" s="380"/>
      <c r="AD32" s="2"/>
      <c r="AF32" s="41">
        <v>20</v>
      </c>
      <c r="AG32" s="41">
        <f t="shared" si="12"/>
        <v>0</v>
      </c>
      <c r="AH32" s="41">
        <f t="shared" si="2"/>
        <v>0</v>
      </c>
      <c r="AI32" s="41">
        <f t="shared" si="13"/>
        <v>0</v>
      </c>
      <c r="AJ32" s="41">
        <f t="shared" si="14"/>
        <v>0</v>
      </c>
      <c r="AK32" s="42" t="str">
        <f>IF(VLOOKUP(AF32,データベース!$A$29:$G$78,2)=0,"",VLOOKUP(AF32,データベース!$A$29:$G$78,2))</f>
        <v/>
      </c>
      <c r="AL32" s="42" t="str">
        <f>IF(VLOOKUP(AF32,データベース!$A$29:$G$78,5)=0,"",VLOOKUP(AF32,データベース!$A$29:$G$78,5))</f>
        <v/>
      </c>
      <c r="AM32" s="43" t="str">
        <f t="shared" si="15"/>
        <v>　</v>
      </c>
    </row>
    <row r="33" spans="1:39" ht="21" customHeight="1">
      <c r="A33" s="370"/>
      <c r="B33" s="119" t="str">
        <f t="shared" si="16"/>
        <v/>
      </c>
      <c r="C33" s="120" t="str">
        <f t="shared" si="17"/>
        <v/>
      </c>
      <c r="D33" s="121"/>
      <c r="E33" s="382" t="str">
        <f>IF(AD33="","",VLOOKUP(AD33,データベース!$A$29:$U$78,2))</f>
        <v/>
      </c>
      <c r="F33" s="382"/>
      <c r="G33" s="93"/>
      <c r="H33" s="382" t="str">
        <f>IF(AD33="","",VLOOKUP(AD33,データベース!$A$29:$U$78,5))</f>
        <v/>
      </c>
      <c r="I33" s="382"/>
      <c r="J33" s="94"/>
      <c r="K33" s="361" t="str">
        <f>IF(AD33="","",VLOOKUP(AD33,データベース!$A$29:$U$78,8))</f>
        <v/>
      </c>
      <c r="L33" s="361"/>
      <c r="M33" s="361" t="str">
        <f>IF(AD33="","",VLOOKUP(AD33,データベース!$A$29:$U$78,10))</f>
        <v/>
      </c>
      <c r="N33" s="361"/>
      <c r="O33" s="361" t="str">
        <f>IF(AD33="","",VLOOKUP(AD33,データベース!$A$29:$U$78,12))</f>
        <v/>
      </c>
      <c r="P33" s="361"/>
      <c r="Q33" s="95" t="str">
        <f>IF(AD33="","",VLOOKUP(AD33,データベース!$A$29:$U$78,16))</f>
        <v/>
      </c>
      <c r="R33" s="96" t="str">
        <f t="shared" si="18"/>
        <v/>
      </c>
      <c r="S33" s="96" t="str">
        <f t="shared" si="19"/>
        <v/>
      </c>
      <c r="T33" s="96" t="str">
        <f t="shared" si="20"/>
        <v/>
      </c>
      <c r="U33" s="96" t="str">
        <f t="shared" si="21"/>
        <v/>
      </c>
      <c r="V33" s="96" t="str">
        <f t="shared" si="22"/>
        <v/>
      </c>
      <c r="W33" s="96" t="str">
        <f t="shared" si="23"/>
        <v/>
      </c>
      <c r="X33" s="96" t="str">
        <f t="shared" si="24"/>
        <v/>
      </c>
      <c r="Y33" s="96" t="str">
        <f t="shared" si="25"/>
        <v/>
      </c>
      <c r="Z33" s="96" t="str">
        <f t="shared" si="26"/>
        <v/>
      </c>
      <c r="AA33" s="122"/>
      <c r="AB33" s="98"/>
      <c r="AC33" s="380"/>
      <c r="AD33" s="2"/>
      <c r="AF33" s="41">
        <v>21</v>
      </c>
      <c r="AG33" s="41">
        <f t="shared" si="12"/>
        <v>0</v>
      </c>
      <c r="AH33" s="41">
        <f t="shared" si="2"/>
        <v>0</v>
      </c>
      <c r="AI33" s="41">
        <f t="shared" si="13"/>
        <v>0</v>
      </c>
      <c r="AJ33" s="41">
        <f t="shared" si="14"/>
        <v>0</v>
      </c>
      <c r="AK33" s="42" t="str">
        <f>IF(VLOOKUP(AF33,データベース!$A$29:$G$78,2)=0,"",VLOOKUP(AF33,データベース!$A$29:$G$78,2))</f>
        <v/>
      </c>
      <c r="AL33" s="42" t="str">
        <f>IF(VLOOKUP(AF33,データベース!$A$29:$G$78,5)=0,"",VLOOKUP(AF33,データベース!$A$29:$G$78,5))</f>
        <v/>
      </c>
      <c r="AM33" s="43" t="str">
        <f t="shared" si="15"/>
        <v>　</v>
      </c>
    </row>
    <row r="34" spans="1:39" ht="21" customHeight="1" thickBot="1">
      <c r="A34" s="371"/>
      <c r="B34" s="123" t="str">
        <f t="shared" si="16"/>
        <v/>
      </c>
      <c r="C34" s="124" t="str">
        <f t="shared" si="17"/>
        <v/>
      </c>
      <c r="D34" s="125"/>
      <c r="E34" s="408" t="str">
        <f>IF(AD34="","",VLOOKUP(AD34,データベース!$A$29:$U$78,2))</f>
        <v/>
      </c>
      <c r="F34" s="408"/>
      <c r="G34" s="101"/>
      <c r="H34" s="408" t="str">
        <f>IF(AD34="","",VLOOKUP(AD34,データベース!$A$29:$U$78,5))</f>
        <v/>
      </c>
      <c r="I34" s="408"/>
      <c r="J34" s="102"/>
      <c r="K34" s="383" t="str">
        <f>IF(AD34="","",VLOOKUP(AD34,データベース!$A$29:$U$78,8))</f>
        <v/>
      </c>
      <c r="L34" s="383"/>
      <c r="M34" s="383" t="str">
        <f>IF(AD34="","",VLOOKUP(AD34,データベース!$A$29:$U$78,10))</f>
        <v/>
      </c>
      <c r="N34" s="383"/>
      <c r="O34" s="383" t="str">
        <f>IF(AD34="","",VLOOKUP(AD34,データベース!$A$29:$U$78,12))</f>
        <v/>
      </c>
      <c r="P34" s="383"/>
      <c r="Q34" s="103" t="str">
        <f>IF(AD34="","",VLOOKUP(AD34,データベース!$A$29:$U$78,16))</f>
        <v/>
      </c>
      <c r="R34" s="104" t="str">
        <f t="shared" si="18"/>
        <v/>
      </c>
      <c r="S34" s="104" t="str">
        <f t="shared" si="19"/>
        <v/>
      </c>
      <c r="T34" s="104" t="str">
        <f t="shared" si="20"/>
        <v/>
      </c>
      <c r="U34" s="104" t="str">
        <f t="shared" si="21"/>
        <v/>
      </c>
      <c r="V34" s="104" t="str">
        <f t="shared" si="22"/>
        <v/>
      </c>
      <c r="W34" s="104" t="str">
        <f t="shared" si="23"/>
        <v/>
      </c>
      <c r="X34" s="104" t="str">
        <f t="shared" si="24"/>
        <v/>
      </c>
      <c r="Y34" s="104" t="str">
        <f t="shared" si="25"/>
        <v/>
      </c>
      <c r="Z34" s="104" t="str">
        <f t="shared" si="26"/>
        <v/>
      </c>
      <c r="AA34" s="126"/>
      <c r="AB34" s="98"/>
      <c r="AC34" s="405"/>
      <c r="AD34" s="3"/>
      <c r="AF34" s="41">
        <v>22</v>
      </c>
      <c r="AG34" s="41">
        <f t="shared" si="12"/>
        <v>0</v>
      </c>
      <c r="AH34" s="41">
        <f t="shared" si="2"/>
        <v>0</v>
      </c>
      <c r="AI34" s="41">
        <f t="shared" si="13"/>
        <v>0</v>
      </c>
      <c r="AJ34" s="41">
        <f t="shared" si="14"/>
        <v>0</v>
      </c>
      <c r="AK34" s="42" t="str">
        <f>IF(VLOOKUP(AF34,データベース!$A$29:$G$78,2)=0,"",VLOOKUP(AF34,データベース!$A$29:$G$78,2))</f>
        <v/>
      </c>
      <c r="AL34" s="42" t="str">
        <f>IF(VLOOKUP(AF34,データベース!$A$29:$G$78,5)=0,"",VLOOKUP(AF34,データベース!$A$29:$G$78,5))</f>
        <v/>
      </c>
      <c r="AM34" s="43" t="str">
        <f t="shared" si="15"/>
        <v>　</v>
      </c>
    </row>
    <row r="35" spans="1:39" ht="21" customHeight="1">
      <c r="A35" s="369" t="s">
        <v>46</v>
      </c>
      <c r="B35" s="115" t="str">
        <f t="shared" si="16"/>
        <v/>
      </c>
      <c r="C35" s="116" t="str">
        <f t="shared" si="17"/>
        <v/>
      </c>
      <c r="D35" s="127"/>
      <c r="E35" s="427" t="str">
        <f>IF(AD35="","",VLOOKUP(AD35,データベース!$A$29:$U$78,2))</f>
        <v/>
      </c>
      <c r="F35" s="427"/>
      <c r="G35" s="128"/>
      <c r="H35" s="427" t="str">
        <f>IF(AD35="","",VLOOKUP(AD35,データベース!$A$29:$U$78,5))</f>
        <v/>
      </c>
      <c r="I35" s="427"/>
      <c r="J35" s="129"/>
      <c r="K35" s="410" t="str">
        <f>IF(AD35="","",VLOOKUP(AD35,データベース!$A$29:$U$78,8))</f>
        <v/>
      </c>
      <c r="L35" s="410"/>
      <c r="M35" s="410" t="str">
        <f>IF(AD35="","",VLOOKUP(AD35,データベース!$A$29:$U$78,10))</f>
        <v/>
      </c>
      <c r="N35" s="410"/>
      <c r="O35" s="410" t="str">
        <f>IF(AD35="","",VLOOKUP(AD35,データベース!$A$29:$U$78,12))</f>
        <v/>
      </c>
      <c r="P35" s="410"/>
      <c r="Q35" s="130" t="str">
        <f>IF(AD35="","",VLOOKUP(AD35,データベース!$A$29:$U$78,16))</f>
        <v/>
      </c>
      <c r="R35" s="66" t="str">
        <f t="shared" si="18"/>
        <v/>
      </c>
      <c r="S35" s="66" t="str">
        <f t="shared" si="19"/>
        <v/>
      </c>
      <c r="T35" s="66" t="str">
        <f t="shared" si="20"/>
        <v/>
      </c>
      <c r="U35" s="66" t="str">
        <f t="shared" si="21"/>
        <v/>
      </c>
      <c r="V35" s="66" t="str">
        <f t="shared" si="22"/>
        <v/>
      </c>
      <c r="W35" s="66" t="str">
        <f t="shared" si="23"/>
        <v/>
      </c>
      <c r="X35" s="66" t="str">
        <f t="shared" si="24"/>
        <v/>
      </c>
      <c r="Y35" s="66" t="str">
        <f t="shared" si="25"/>
        <v/>
      </c>
      <c r="Z35" s="66" t="str">
        <f t="shared" si="26"/>
        <v/>
      </c>
      <c r="AA35" s="131"/>
      <c r="AB35" s="98"/>
      <c r="AC35" s="409">
        <v>66</v>
      </c>
      <c r="AD35" s="4"/>
      <c r="AF35" s="41">
        <v>23</v>
      </c>
      <c r="AG35" s="41">
        <f t="shared" si="12"/>
        <v>0</v>
      </c>
      <c r="AH35" s="41">
        <f t="shared" si="2"/>
        <v>0</v>
      </c>
      <c r="AI35" s="41">
        <f t="shared" si="13"/>
        <v>0</v>
      </c>
      <c r="AJ35" s="41">
        <f t="shared" si="14"/>
        <v>0</v>
      </c>
      <c r="AK35" s="42" t="str">
        <f>IF(VLOOKUP(AF35,データベース!$A$29:$G$78,2)=0,"",VLOOKUP(AF35,データベース!$A$29:$G$78,2))</f>
        <v/>
      </c>
      <c r="AL35" s="42" t="str">
        <f>IF(VLOOKUP(AF35,データベース!$A$29:$G$78,5)=0,"",VLOOKUP(AF35,データベース!$A$29:$G$78,5))</f>
        <v/>
      </c>
      <c r="AM35" s="43" t="str">
        <f t="shared" si="15"/>
        <v>　</v>
      </c>
    </row>
    <row r="36" spans="1:39" ht="21" customHeight="1">
      <c r="A36" s="370"/>
      <c r="B36" s="119" t="str">
        <f t="shared" si="16"/>
        <v/>
      </c>
      <c r="C36" s="120" t="str">
        <f t="shared" si="17"/>
        <v/>
      </c>
      <c r="D36" s="121"/>
      <c r="E36" s="382" t="str">
        <f>IF(AD36="","",VLOOKUP(AD36,データベース!$A$29:$U$78,2))</f>
        <v/>
      </c>
      <c r="F36" s="382"/>
      <c r="G36" s="93"/>
      <c r="H36" s="382" t="str">
        <f>IF(AD36="","",VLOOKUP(AD36,データベース!$A$29:$U$78,5))</f>
        <v/>
      </c>
      <c r="I36" s="382"/>
      <c r="J36" s="94"/>
      <c r="K36" s="361" t="str">
        <f>IF(AD36="","",VLOOKUP(AD36,データベース!$A$29:$U$78,8))</f>
        <v/>
      </c>
      <c r="L36" s="361"/>
      <c r="M36" s="361" t="str">
        <f>IF(AD36="","",VLOOKUP(AD36,データベース!$A$29:$U$78,10))</f>
        <v/>
      </c>
      <c r="N36" s="361"/>
      <c r="O36" s="361" t="str">
        <f>IF(AD36="","",VLOOKUP(AD36,データベース!$A$29:$U$78,12))</f>
        <v/>
      </c>
      <c r="P36" s="361"/>
      <c r="Q36" s="95" t="str">
        <f>IF(AD36="","",VLOOKUP(AD36,データベース!$A$29:$U$78,16))</f>
        <v/>
      </c>
      <c r="R36" s="96" t="str">
        <f t="shared" si="18"/>
        <v/>
      </c>
      <c r="S36" s="96" t="str">
        <f t="shared" si="19"/>
        <v/>
      </c>
      <c r="T36" s="96" t="str">
        <f t="shared" si="20"/>
        <v/>
      </c>
      <c r="U36" s="96" t="str">
        <f t="shared" si="21"/>
        <v/>
      </c>
      <c r="V36" s="96" t="str">
        <f t="shared" si="22"/>
        <v/>
      </c>
      <c r="W36" s="96" t="str">
        <f t="shared" si="23"/>
        <v/>
      </c>
      <c r="X36" s="96" t="str">
        <f t="shared" si="24"/>
        <v/>
      </c>
      <c r="Y36" s="96" t="str">
        <f t="shared" si="25"/>
        <v/>
      </c>
      <c r="Z36" s="96" t="str">
        <f t="shared" si="26"/>
        <v/>
      </c>
      <c r="AA36" s="122"/>
      <c r="AB36" s="98"/>
      <c r="AC36" s="380"/>
      <c r="AD36" s="2"/>
      <c r="AF36" s="41">
        <v>24</v>
      </c>
      <c r="AG36" s="41">
        <f t="shared" si="12"/>
        <v>0</v>
      </c>
      <c r="AH36" s="41">
        <f t="shared" si="2"/>
        <v>0</v>
      </c>
      <c r="AI36" s="41">
        <f t="shared" si="13"/>
        <v>0</v>
      </c>
      <c r="AJ36" s="41">
        <f t="shared" si="14"/>
        <v>0</v>
      </c>
      <c r="AK36" s="42" t="str">
        <f>IF(VLOOKUP(AF36,データベース!$A$29:$G$78,2)=0,"",VLOOKUP(AF36,データベース!$A$29:$G$78,2))</f>
        <v/>
      </c>
      <c r="AL36" s="42" t="str">
        <f>IF(VLOOKUP(AF36,データベース!$A$29:$G$78,5)=0,"",VLOOKUP(AF36,データベース!$A$29:$G$78,5))</f>
        <v/>
      </c>
      <c r="AM36" s="43" t="str">
        <f t="shared" si="15"/>
        <v>　</v>
      </c>
    </row>
    <row r="37" spans="1:39" ht="21" customHeight="1">
      <c r="A37" s="370"/>
      <c r="B37" s="119" t="str">
        <f t="shared" si="16"/>
        <v/>
      </c>
      <c r="C37" s="120" t="str">
        <f t="shared" si="17"/>
        <v/>
      </c>
      <c r="D37" s="121"/>
      <c r="E37" s="382" t="str">
        <f>IF(AD37="","",VLOOKUP(AD37,データベース!$A$29:$U$78,2))</f>
        <v/>
      </c>
      <c r="F37" s="382"/>
      <c r="G37" s="93"/>
      <c r="H37" s="382" t="str">
        <f>IF(AD37="","",VLOOKUP(AD37,データベース!$A$29:$U$78,5))</f>
        <v/>
      </c>
      <c r="I37" s="382"/>
      <c r="J37" s="94"/>
      <c r="K37" s="361" t="str">
        <f>IF(AD37="","",VLOOKUP(AD37,データベース!$A$29:$U$78,8))</f>
        <v/>
      </c>
      <c r="L37" s="361"/>
      <c r="M37" s="361" t="str">
        <f>IF(AD37="","",VLOOKUP(AD37,データベース!$A$29:$U$78,10))</f>
        <v/>
      </c>
      <c r="N37" s="361"/>
      <c r="O37" s="361" t="str">
        <f>IF(AD37="","",VLOOKUP(AD37,データベース!$A$29:$U$78,12))</f>
        <v/>
      </c>
      <c r="P37" s="361"/>
      <c r="Q37" s="95" t="str">
        <f>IF(AD37="","",VLOOKUP(AD37,データベース!$A$29:$U$78,16))</f>
        <v/>
      </c>
      <c r="R37" s="96" t="str">
        <f t="shared" si="18"/>
        <v/>
      </c>
      <c r="S37" s="96" t="str">
        <f t="shared" si="19"/>
        <v/>
      </c>
      <c r="T37" s="96" t="str">
        <f t="shared" si="20"/>
        <v/>
      </c>
      <c r="U37" s="96" t="str">
        <f t="shared" si="21"/>
        <v/>
      </c>
      <c r="V37" s="96" t="str">
        <f t="shared" si="22"/>
        <v/>
      </c>
      <c r="W37" s="96" t="str">
        <f t="shared" si="23"/>
        <v/>
      </c>
      <c r="X37" s="96" t="str">
        <f t="shared" si="24"/>
        <v/>
      </c>
      <c r="Y37" s="96" t="str">
        <f t="shared" si="25"/>
        <v/>
      </c>
      <c r="Z37" s="96" t="str">
        <f t="shared" si="26"/>
        <v/>
      </c>
      <c r="AA37" s="122"/>
      <c r="AB37" s="98"/>
      <c r="AC37" s="380"/>
      <c r="AD37" s="2"/>
      <c r="AF37" s="41">
        <v>25</v>
      </c>
      <c r="AG37" s="41">
        <f t="shared" si="12"/>
        <v>0</v>
      </c>
      <c r="AH37" s="41">
        <f t="shared" si="2"/>
        <v>0</v>
      </c>
      <c r="AI37" s="41">
        <f t="shared" si="13"/>
        <v>0</v>
      </c>
      <c r="AJ37" s="41">
        <f t="shared" si="14"/>
        <v>0</v>
      </c>
      <c r="AK37" s="42" t="str">
        <f>IF(VLOOKUP(AF37,データベース!$A$29:$G$78,2)=0,"",VLOOKUP(AF37,データベース!$A$29:$G$78,2))</f>
        <v/>
      </c>
      <c r="AL37" s="42" t="str">
        <f>IF(VLOOKUP(AF37,データベース!$A$29:$G$78,5)=0,"",VLOOKUP(AF37,データベース!$A$29:$G$78,5))</f>
        <v/>
      </c>
      <c r="AM37" s="43" t="str">
        <f t="shared" si="15"/>
        <v>　</v>
      </c>
    </row>
    <row r="38" spans="1:39" ht="21" customHeight="1" thickBot="1">
      <c r="A38" s="371"/>
      <c r="B38" s="123" t="str">
        <f t="shared" si="16"/>
        <v/>
      </c>
      <c r="C38" s="124" t="str">
        <f t="shared" si="17"/>
        <v/>
      </c>
      <c r="D38" s="125"/>
      <c r="E38" s="408" t="str">
        <f>IF(AD38="","",VLOOKUP(AD38,データベース!$A$29:$U$78,2))</f>
        <v/>
      </c>
      <c r="F38" s="408"/>
      <c r="G38" s="101"/>
      <c r="H38" s="408" t="str">
        <f>IF(AD38="","",VLOOKUP(AD38,データベース!$A$29:$U$78,5))</f>
        <v/>
      </c>
      <c r="I38" s="408"/>
      <c r="J38" s="102"/>
      <c r="K38" s="383" t="str">
        <f>IF(AD38="","",VLOOKUP(AD38,データベース!$A$29:$U$78,8))</f>
        <v/>
      </c>
      <c r="L38" s="383"/>
      <c r="M38" s="383" t="str">
        <f>IF(AD38="","",VLOOKUP(AD38,データベース!$A$29:$U$78,10))</f>
        <v/>
      </c>
      <c r="N38" s="383"/>
      <c r="O38" s="383" t="str">
        <f>IF(AD38="","",VLOOKUP(AD38,データベース!$A$29:$U$78,12))</f>
        <v/>
      </c>
      <c r="P38" s="383"/>
      <c r="Q38" s="103" t="str">
        <f>IF(AD38="","",VLOOKUP(AD38,データベース!$A$29:$U$78,16))</f>
        <v/>
      </c>
      <c r="R38" s="104" t="str">
        <f t="shared" si="18"/>
        <v/>
      </c>
      <c r="S38" s="104" t="str">
        <f t="shared" si="19"/>
        <v/>
      </c>
      <c r="T38" s="104" t="str">
        <f t="shared" si="20"/>
        <v/>
      </c>
      <c r="U38" s="104" t="str">
        <f t="shared" si="21"/>
        <v/>
      </c>
      <c r="V38" s="104" t="str">
        <f t="shared" si="22"/>
        <v/>
      </c>
      <c r="W38" s="104" t="str">
        <f t="shared" si="23"/>
        <v/>
      </c>
      <c r="X38" s="104" t="str">
        <f t="shared" si="24"/>
        <v/>
      </c>
      <c r="Y38" s="104" t="str">
        <f t="shared" si="25"/>
        <v/>
      </c>
      <c r="Z38" s="104" t="str">
        <f t="shared" si="26"/>
        <v/>
      </c>
      <c r="AA38" s="126"/>
      <c r="AB38" s="98"/>
      <c r="AC38" s="405"/>
      <c r="AD38" s="3"/>
      <c r="AF38" s="41">
        <v>26</v>
      </c>
      <c r="AG38" s="41">
        <f t="shared" si="12"/>
        <v>0</v>
      </c>
      <c r="AH38" s="41">
        <f t="shared" si="2"/>
        <v>0</v>
      </c>
      <c r="AI38" s="41">
        <f t="shared" si="13"/>
        <v>0</v>
      </c>
      <c r="AJ38" s="41">
        <f t="shared" si="14"/>
        <v>0</v>
      </c>
      <c r="AK38" s="42" t="str">
        <f>IF(VLOOKUP(AF38,データベース!$A$29:$G$78,2)=0,"",VLOOKUP(AF38,データベース!$A$29:$G$78,2))</f>
        <v/>
      </c>
      <c r="AL38" s="42" t="str">
        <f>IF(VLOOKUP(AF38,データベース!$A$29:$G$78,5)=0,"",VLOOKUP(AF38,データベース!$A$29:$G$78,5))</f>
        <v/>
      </c>
      <c r="AM38" s="43" t="str">
        <f t="shared" si="15"/>
        <v>　</v>
      </c>
    </row>
    <row r="39" spans="1:39" ht="21" customHeight="1">
      <c r="A39" s="369" t="s">
        <v>47</v>
      </c>
      <c r="B39" s="115" t="str">
        <f t="shared" si="16"/>
        <v/>
      </c>
      <c r="C39" s="116" t="str">
        <f t="shared" si="17"/>
        <v/>
      </c>
      <c r="D39" s="127"/>
      <c r="E39" s="427" t="str">
        <f>IF(AD39="","",VLOOKUP(AD39,データベース!$A$29:$U$78,2))</f>
        <v/>
      </c>
      <c r="F39" s="427"/>
      <c r="G39" s="128"/>
      <c r="H39" s="427" t="str">
        <f>IF(AD39="","",VLOOKUP(AD39,データベース!$A$29:$U$78,5))</f>
        <v/>
      </c>
      <c r="I39" s="427"/>
      <c r="J39" s="129"/>
      <c r="K39" s="410" t="str">
        <f>IF(AD39="","",VLOOKUP(AD39,データベース!$A$29:$U$78,8))</f>
        <v/>
      </c>
      <c r="L39" s="410"/>
      <c r="M39" s="410" t="str">
        <f>IF(AD39="","",VLOOKUP(AD39,データベース!$A$29:$U$78,10))</f>
        <v/>
      </c>
      <c r="N39" s="410"/>
      <c r="O39" s="410" t="str">
        <f>IF(AD39="","",VLOOKUP(AD39,データベース!$A$29:$U$78,12))</f>
        <v/>
      </c>
      <c r="P39" s="410"/>
      <c r="Q39" s="130" t="str">
        <f>IF(AD39="","",VLOOKUP(AD39,データベース!$A$29:$U$78,16))</f>
        <v/>
      </c>
      <c r="R39" s="66" t="str">
        <f t="shared" si="18"/>
        <v/>
      </c>
      <c r="S39" s="66" t="str">
        <f t="shared" si="19"/>
        <v/>
      </c>
      <c r="T39" s="66" t="str">
        <f t="shared" si="20"/>
        <v/>
      </c>
      <c r="U39" s="66" t="str">
        <f t="shared" si="21"/>
        <v/>
      </c>
      <c r="V39" s="66" t="str">
        <f t="shared" si="22"/>
        <v/>
      </c>
      <c r="W39" s="66" t="str">
        <f t="shared" si="23"/>
        <v/>
      </c>
      <c r="X39" s="66" t="str">
        <f t="shared" si="24"/>
        <v/>
      </c>
      <c r="Y39" s="66" t="str">
        <f t="shared" si="25"/>
        <v/>
      </c>
      <c r="Z39" s="66" t="str">
        <f t="shared" si="26"/>
        <v/>
      </c>
      <c r="AA39" s="131"/>
      <c r="AB39" s="98"/>
      <c r="AC39" s="409">
        <v>60</v>
      </c>
      <c r="AD39" s="4"/>
      <c r="AF39" s="41">
        <v>27</v>
      </c>
      <c r="AG39" s="41">
        <f t="shared" si="12"/>
        <v>0</v>
      </c>
      <c r="AH39" s="41">
        <f t="shared" si="2"/>
        <v>0</v>
      </c>
      <c r="AI39" s="41">
        <f t="shared" si="13"/>
        <v>0</v>
      </c>
      <c r="AJ39" s="41">
        <f t="shared" si="14"/>
        <v>0</v>
      </c>
      <c r="AK39" s="42" t="str">
        <f>IF(VLOOKUP(AF39,データベース!$A$29:$G$78,2)=0,"",VLOOKUP(AF39,データベース!$A$29:$G$78,2))</f>
        <v/>
      </c>
      <c r="AL39" s="42" t="str">
        <f>IF(VLOOKUP(AF39,データベース!$A$29:$G$78,5)=0,"",VLOOKUP(AF39,データベース!$A$29:$G$78,5))</f>
        <v/>
      </c>
      <c r="AM39" s="43" t="str">
        <f t="shared" si="15"/>
        <v>　</v>
      </c>
    </row>
    <row r="40" spans="1:39" ht="21" customHeight="1">
      <c r="A40" s="370"/>
      <c r="B40" s="119" t="str">
        <f t="shared" si="16"/>
        <v/>
      </c>
      <c r="C40" s="120" t="str">
        <f t="shared" si="17"/>
        <v/>
      </c>
      <c r="D40" s="121"/>
      <c r="E40" s="382" t="str">
        <f>IF(AD40="","",VLOOKUP(AD40,データベース!$A$29:$U$78,2))</f>
        <v/>
      </c>
      <c r="F40" s="382"/>
      <c r="G40" s="93"/>
      <c r="H40" s="382" t="str">
        <f>IF(AD40="","",VLOOKUP(AD40,データベース!$A$29:$U$78,5))</f>
        <v/>
      </c>
      <c r="I40" s="382"/>
      <c r="J40" s="94"/>
      <c r="K40" s="361" t="str">
        <f>IF(AD40="","",VLOOKUP(AD40,データベース!$A$29:$U$78,8))</f>
        <v/>
      </c>
      <c r="L40" s="361"/>
      <c r="M40" s="361" t="str">
        <f>IF(AD40="","",VLOOKUP(AD40,データベース!$A$29:$U$78,10))</f>
        <v/>
      </c>
      <c r="N40" s="361"/>
      <c r="O40" s="361" t="str">
        <f>IF(AD40="","",VLOOKUP(AD40,データベース!$A$29:$U$78,12))</f>
        <v/>
      </c>
      <c r="P40" s="361"/>
      <c r="Q40" s="95" t="str">
        <f>IF(AD40="","",VLOOKUP(AD40,データベース!$A$29:$U$78,16))</f>
        <v/>
      </c>
      <c r="R40" s="96" t="str">
        <f t="shared" si="18"/>
        <v/>
      </c>
      <c r="S40" s="96" t="str">
        <f t="shared" si="19"/>
        <v/>
      </c>
      <c r="T40" s="96" t="str">
        <f t="shared" si="20"/>
        <v/>
      </c>
      <c r="U40" s="96" t="str">
        <f t="shared" si="21"/>
        <v/>
      </c>
      <c r="V40" s="96" t="str">
        <f t="shared" si="22"/>
        <v/>
      </c>
      <c r="W40" s="96" t="str">
        <f t="shared" si="23"/>
        <v/>
      </c>
      <c r="X40" s="96" t="str">
        <f t="shared" si="24"/>
        <v/>
      </c>
      <c r="Y40" s="96" t="str">
        <f t="shared" si="25"/>
        <v/>
      </c>
      <c r="Z40" s="96" t="str">
        <f t="shared" si="26"/>
        <v/>
      </c>
      <c r="AA40" s="122"/>
      <c r="AB40" s="98"/>
      <c r="AC40" s="380"/>
      <c r="AD40" s="2"/>
      <c r="AF40" s="41">
        <v>28</v>
      </c>
      <c r="AG40" s="41">
        <f t="shared" si="12"/>
        <v>0</v>
      </c>
      <c r="AH40" s="41">
        <f t="shared" si="2"/>
        <v>0</v>
      </c>
      <c r="AI40" s="41">
        <f t="shared" si="13"/>
        <v>0</v>
      </c>
      <c r="AJ40" s="41">
        <f t="shared" si="14"/>
        <v>0</v>
      </c>
      <c r="AK40" s="42" t="str">
        <f>IF(VLOOKUP(AF40,データベース!$A$29:$G$78,2)=0,"",VLOOKUP(AF40,データベース!$A$29:$G$78,2))</f>
        <v/>
      </c>
      <c r="AL40" s="42" t="str">
        <f>IF(VLOOKUP(AF40,データベース!$A$29:$G$78,5)=0,"",VLOOKUP(AF40,データベース!$A$29:$G$78,5))</f>
        <v/>
      </c>
      <c r="AM40" s="43" t="str">
        <f t="shared" si="15"/>
        <v>　</v>
      </c>
    </row>
    <row r="41" spans="1:39" ht="21" customHeight="1">
      <c r="A41" s="370"/>
      <c r="B41" s="119" t="str">
        <f t="shared" si="16"/>
        <v/>
      </c>
      <c r="C41" s="120" t="str">
        <f t="shared" si="17"/>
        <v/>
      </c>
      <c r="D41" s="121"/>
      <c r="E41" s="382" t="str">
        <f>IF(AD41="","",VLOOKUP(AD41,データベース!$A$29:$U$78,2))</f>
        <v/>
      </c>
      <c r="F41" s="382"/>
      <c r="G41" s="93"/>
      <c r="H41" s="382" t="str">
        <f>IF(AD41="","",VLOOKUP(AD41,データベース!$A$29:$U$78,5))</f>
        <v/>
      </c>
      <c r="I41" s="382"/>
      <c r="J41" s="94"/>
      <c r="K41" s="361" t="str">
        <f>IF(AD41="","",VLOOKUP(AD41,データベース!$A$29:$U$78,8))</f>
        <v/>
      </c>
      <c r="L41" s="361"/>
      <c r="M41" s="361" t="str">
        <f>IF(AD41="","",VLOOKUP(AD41,データベース!$A$29:$U$78,10))</f>
        <v/>
      </c>
      <c r="N41" s="361"/>
      <c r="O41" s="361" t="str">
        <f>IF(AD41="","",VLOOKUP(AD41,データベース!$A$29:$U$78,12))</f>
        <v/>
      </c>
      <c r="P41" s="361"/>
      <c r="Q41" s="95" t="str">
        <f>IF(AD41="","",VLOOKUP(AD41,データベース!$A$29:$U$78,16))</f>
        <v/>
      </c>
      <c r="R41" s="96" t="str">
        <f t="shared" si="18"/>
        <v/>
      </c>
      <c r="S41" s="96" t="str">
        <f t="shared" si="19"/>
        <v/>
      </c>
      <c r="T41" s="96" t="str">
        <f t="shared" si="20"/>
        <v/>
      </c>
      <c r="U41" s="96" t="str">
        <f t="shared" si="21"/>
        <v/>
      </c>
      <c r="V41" s="96" t="str">
        <f t="shared" si="22"/>
        <v/>
      </c>
      <c r="W41" s="96" t="str">
        <f t="shared" si="23"/>
        <v/>
      </c>
      <c r="X41" s="96" t="str">
        <f t="shared" si="24"/>
        <v/>
      </c>
      <c r="Y41" s="96" t="str">
        <f t="shared" si="25"/>
        <v/>
      </c>
      <c r="Z41" s="96" t="str">
        <f t="shared" si="26"/>
        <v/>
      </c>
      <c r="AA41" s="122"/>
      <c r="AB41" s="98"/>
      <c r="AC41" s="380"/>
      <c r="AD41" s="2"/>
      <c r="AF41" s="41">
        <v>29</v>
      </c>
      <c r="AG41" s="41">
        <f t="shared" si="12"/>
        <v>0</v>
      </c>
      <c r="AH41" s="41">
        <f t="shared" si="2"/>
        <v>0</v>
      </c>
      <c r="AI41" s="41">
        <f t="shared" si="13"/>
        <v>0</v>
      </c>
      <c r="AJ41" s="41">
        <f t="shared" si="14"/>
        <v>0</v>
      </c>
      <c r="AK41" s="42" t="str">
        <f>IF(VLOOKUP(AF41,データベース!$A$29:$G$78,2)=0,"",VLOOKUP(AF41,データベース!$A$29:$G$78,2))</f>
        <v/>
      </c>
      <c r="AL41" s="42" t="str">
        <f>IF(VLOOKUP(AF41,データベース!$A$29:$G$78,5)=0,"",VLOOKUP(AF41,データベース!$A$29:$G$78,5))</f>
        <v/>
      </c>
      <c r="AM41" s="43" t="str">
        <f t="shared" si="15"/>
        <v>　</v>
      </c>
    </row>
    <row r="42" spans="1:39" ht="21" customHeight="1" thickBot="1">
      <c r="A42" s="371"/>
      <c r="B42" s="123" t="str">
        <f t="shared" si="16"/>
        <v/>
      </c>
      <c r="C42" s="124" t="str">
        <f t="shared" si="17"/>
        <v/>
      </c>
      <c r="D42" s="125"/>
      <c r="E42" s="408" t="str">
        <f>IF(AD42="","",VLOOKUP(AD42,データベース!$A$29:$U$78,2))</f>
        <v/>
      </c>
      <c r="F42" s="408"/>
      <c r="G42" s="101"/>
      <c r="H42" s="408" t="str">
        <f>IF(AD42="","",VLOOKUP(AD42,データベース!$A$29:$U$78,5))</f>
        <v/>
      </c>
      <c r="I42" s="408"/>
      <c r="J42" s="102"/>
      <c r="K42" s="383" t="str">
        <f>IF(AD42="","",VLOOKUP(AD42,データベース!$A$29:$U$78,8))</f>
        <v/>
      </c>
      <c r="L42" s="383"/>
      <c r="M42" s="383" t="str">
        <f>IF(AD42="","",VLOOKUP(AD42,データベース!$A$29:$U$78,10))</f>
        <v/>
      </c>
      <c r="N42" s="383"/>
      <c r="O42" s="383" t="str">
        <f>IF(AD42="","",VLOOKUP(AD42,データベース!$A$29:$U$78,12))</f>
        <v/>
      </c>
      <c r="P42" s="383"/>
      <c r="Q42" s="103" t="str">
        <f>IF(AD42="","",VLOOKUP(AD42,データベース!$A$29:$U$78,16))</f>
        <v/>
      </c>
      <c r="R42" s="104" t="str">
        <f t="shared" si="18"/>
        <v/>
      </c>
      <c r="S42" s="104" t="str">
        <f t="shared" si="19"/>
        <v/>
      </c>
      <c r="T42" s="104" t="str">
        <f t="shared" si="20"/>
        <v/>
      </c>
      <c r="U42" s="104" t="str">
        <f t="shared" si="21"/>
        <v/>
      </c>
      <c r="V42" s="104" t="str">
        <f t="shared" si="22"/>
        <v/>
      </c>
      <c r="W42" s="104" t="str">
        <f t="shared" si="23"/>
        <v/>
      </c>
      <c r="X42" s="104" t="str">
        <f t="shared" si="24"/>
        <v/>
      </c>
      <c r="Y42" s="104" t="str">
        <f t="shared" si="25"/>
        <v/>
      </c>
      <c r="Z42" s="104" t="str">
        <f t="shared" si="26"/>
        <v/>
      </c>
      <c r="AA42" s="126"/>
      <c r="AB42" s="98"/>
      <c r="AC42" s="405"/>
      <c r="AD42" s="3"/>
      <c r="AF42" s="41">
        <v>30</v>
      </c>
      <c r="AG42" s="41">
        <f t="shared" si="12"/>
        <v>0</v>
      </c>
      <c r="AH42" s="41">
        <f t="shared" si="2"/>
        <v>0</v>
      </c>
      <c r="AI42" s="41">
        <f t="shared" si="13"/>
        <v>0</v>
      </c>
      <c r="AJ42" s="41">
        <f t="shared" si="14"/>
        <v>0</v>
      </c>
      <c r="AK42" s="42" t="str">
        <f>IF(VLOOKUP(AF42,データベース!$A$29:$G$78,2)=0,"",VLOOKUP(AF42,データベース!$A$29:$G$78,2))</f>
        <v/>
      </c>
      <c r="AL42" s="42" t="str">
        <f>IF(VLOOKUP(AF42,データベース!$A$29:$G$78,5)=0,"",VLOOKUP(AF42,データベース!$A$29:$G$78,5))</f>
        <v/>
      </c>
      <c r="AM42" s="43" t="str">
        <f t="shared" si="15"/>
        <v>　</v>
      </c>
    </row>
    <row r="43" spans="1:39" ht="21" customHeight="1">
      <c r="AB43" s="98"/>
      <c r="AF43" s="41">
        <v>31</v>
      </c>
      <c r="AG43" s="41">
        <f t="shared" si="12"/>
        <v>0</v>
      </c>
      <c r="AH43" s="41">
        <f t="shared" si="2"/>
        <v>0</v>
      </c>
      <c r="AI43" s="41">
        <f t="shared" si="13"/>
        <v>0</v>
      </c>
      <c r="AJ43" s="41">
        <f t="shared" si="14"/>
        <v>0</v>
      </c>
      <c r="AK43" s="42" t="str">
        <f>IF(VLOOKUP(AF43,データベース!$A$29:$G$78,2)=0,"",VLOOKUP(AF43,データベース!$A$29:$G$78,2))</f>
        <v/>
      </c>
      <c r="AL43" s="42" t="str">
        <f>IF(VLOOKUP(AF43,データベース!$A$29:$G$78,5)=0,"",VLOOKUP(AF43,データベース!$A$29:$G$78,5))</f>
        <v/>
      </c>
      <c r="AM43" s="43" t="str">
        <f t="shared" si="15"/>
        <v>　</v>
      </c>
    </row>
    <row r="44" spans="1:39" ht="21" customHeight="1" thickBot="1">
      <c r="AB44" s="32"/>
      <c r="AF44" s="41">
        <v>32</v>
      </c>
      <c r="AG44" s="41">
        <f t="shared" si="12"/>
        <v>0</v>
      </c>
      <c r="AH44" s="41">
        <f t="shared" si="2"/>
        <v>0</v>
      </c>
      <c r="AI44" s="41">
        <f t="shared" si="13"/>
        <v>0</v>
      </c>
      <c r="AJ44" s="41">
        <f t="shared" si="14"/>
        <v>0</v>
      </c>
      <c r="AK44" s="42" t="str">
        <f>IF(VLOOKUP(AF44,データベース!$A$29:$G$78,2)=0,"",VLOOKUP(AF44,データベース!$A$29:$G$78,2))</f>
        <v/>
      </c>
      <c r="AL44" s="42" t="str">
        <f>IF(VLOOKUP(AF44,データベース!$A$29:$G$78,5)=0,"",VLOOKUP(AF44,データベース!$A$29:$G$78,5))</f>
        <v/>
      </c>
      <c r="AM44" s="43" t="str">
        <f t="shared" si="15"/>
        <v>　</v>
      </c>
    </row>
    <row r="45" spans="1:39" ht="21" customHeight="1">
      <c r="A45" s="448" t="s">
        <v>60</v>
      </c>
      <c r="B45" s="565"/>
      <c r="C45" s="449"/>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4"/>
      <c r="AB45" s="32"/>
      <c r="AF45" s="41">
        <v>33</v>
      </c>
      <c r="AG45" s="41">
        <f t="shared" si="12"/>
        <v>0</v>
      </c>
      <c r="AH45" s="41">
        <f t="shared" si="2"/>
        <v>0</v>
      </c>
      <c r="AI45" s="41">
        <f t="shared" si="13"/>
        <v>0</v>
      </c>
      <c r="AJ45" s="41">
        <f t="shared" si="14"/>
        <v>0</v>
      </c>
      <c r="AK45" s="42" t="str">
        <f>IF(VLOOKUP(AF45,データベース!$A$29:$G$78,2)=0,"",VLOOKUP(AF45,データベース!$A$29:$G$78,2))</f>
        <v/>
      </c>
      <c r="AL45" s="42" t="str">
        <f>IF(VLOOKUP(AF45,データベース!$A$29:$G$78,5)=0,"",VLOOKUP(AF45,データベース!$A$29:$G$78,5))</f>
        <v/>
      </c>
      <c r="AM45" s="43" t="str">
        <f t="shared" si="15"/>
        <v>　</v>
      </c>
    </row>
    <row r="46" spans="1:39" ht="21" customHeight="1">
      <c r="A46" s="411"/>
      <c r="B46" s="566"/>
      <c r="C46" s="412"/>
      <c r="D46" s="32"/>
      <c r="E46" s="28" t="s">
        <v>12</v>
      </c>
      <c r="F46" s="32"/>
      <c r="G46" s="32"/>
      <c r="H46" s="32"/>
      <c r="I46" s="32"/>
      <c r="J46" s="32"/>
      <c r="K46" s="32"/>
      <c r="L46" s="32"/>
      <c r="M46" s="32"/>
      <c r="N46" s="32"/>
      <c r="O46" s="32"/>
      <c r="P46" s="32"/>
      <c r="Q46" s="32"/>
      <c r="R46" s="32"/>
      <c r="S46" s="32"/>
      <c r="T46" s="32"/>
      <c r="U46" s="32"/>
      <c r="V46" s="32"/>
      <c r="W46" s="32"/>
      <c r="X46" s="32"/>
      <c r="Y46" s="32"/>
      <c r="Z46" s="32"/>
      <c r="AA46" s="135"/>
      <c r="AB46" s="32"/>
      <c r="AF46" s="41">
        <v>34</v>
      </c>
      <c r="AG46" s="41">
        <f t="shared" si="12"/>
        <v>0</v>
      </c>
      <c r="AH46" s="41">
        <f t="shared" si="2"/>
        <v>0</v>
      </c>
      <c r="AI46" s="41">
        <f t="shared" si="13"/>
        <v>0</v>
      </c>
      <c r="AJ46" s="41">
        <f t="shared" si="14"/>
        <v>0</v>
      </c>
      <c r="AK46" s="42" t="str">
        <f>IF(VLOOKUP(AF46,データベース!$A$29:$G$78,2)=0,"",VLOOKUP(AF46,データベース!$A$29:$G$78,2))</f>
        <v/>
      </c>
      <c r="AL46" s="42" t="str">
        <f>IF(VLOOKUP(AF46,データベース!$A$29:$G$78,5)=0,"",VLOOKUP(AF46,データベース!$A$29:$G$78,5))</f>
        <v/>
      </c>
      <c r="AM46" s="43" t="str">
        <f t="shared" si="15"/>
        <v>　</v>
      </c>
    </row>
    <row r="47" spans="1:39" ht="21" customHeight="1">
      <c r="A47" s="411"/>
      <c r="B47" s="566"/>
      <c r="C47" s="412"/>
      <c r="D47" s="32"/>
      <c r="E47" s="428">
        <f ca="1">TODAY()</f>
        <v>43159</v>
      </c>
      <c r="F47" s="428"/>
      <c r="G47" s="428"/>
      <c r="H47" s="428"/>
      <c r="I47" s="32"/>
      <c r="J47" s="32"/>
      <c r="K47" s="32"/>
      <c r="L47" s="32"/>
      <c r="M47" s="32"/>
      <c r="N47" s="32"/>
      <c r="O47" s="32"/>
      <c r="P47" s="32"/>
      <c r="Q47" s="32"/>
      <c r="R47" s="32"/>
      <c r="S47" s="32"/>
      <c r="T47" s="32"/>
      <c r="U47" s="32"/>
      <c r="V47" s="32"/>
      <c r="W47" s="32"/>
      <c r="X47" s="32"/>
      <c r="Y47" s="32"/>
      <c r="Z47" s="32"/>
      <c r="AA47" s="135"/>
      <c r="AB47" s="32"/>
      <c r="AF47" s="41">
        <v>35</v>
      </c>
      <c r="AG47" s="41">
        <f t="shared" si="12"/>
        <v>0</v>
      </c>
      <c r="AH47" s="41">
        <f t="shared" si="2"/>
        <v>0</v>
      </c>
      <c r="AI47" s="41">
        <f t="shared" si="13"/>
        <v>0</v>
      </c>
      <c r="AJ47" s="41">
        <f t="shared" si="14"/>
        <v>0</v>
      </c>
      <c r="AK47" s="42" t="str">
        <f>IF(VLOOKUP(AF47,データベース!$A$29:$G$78,2)=0,"",VLOOKUP(AF47,データベース!$A$29:$G$78,2))</f>
        <v/>
      </c>
      <c r="AL47" s="42" t="str">
        <f>IF(VLOOKUP(AF47,データベース!$A$29:$G$78,5)=0,"",VLOOKUP(AF47,データベース!$A$29:$G$78,5))</f>
        <v/>
      </c>
      <c r="AM47" s="43" t="str">
        <f t="shared" si="15"/>
        <v>　</v>
      </c>
    </row>
    <row r="48" spans="1:39" ht="21" customHeight="1">
      <c r="A48" s="411"/>
      <c r="B48" s="566"/>
      <c r="C48" s="412"/>
      <c r="D48" s="32"/>
      <c r="E48" s="428"/>
      <c r="F48" s="428"/>
      <c r="G48" s="428"/>
      <c r="H48" s="428"/>
      <c r="I48" s="32"/>
      <c r="J48" s="147"/>
      <c r="K48" s="147"/>
      <c r="L48" s="147"/>
      <c r="M48" s="147"/>
      <c r="N48" s="147"/>
      <c r="O48" s="147"/>
      <c r="P48" s="568" t="str">
        <f>IF(データベース!A10="","",データベース!A10)</f>
        <v/>
      </c>
      <c r="Q48" s="568"/>
      <c r="R48" s="568"/>
      <c r="S48" s="568"/>
      <c r="T48" s="568"/>
      <c r="U48" s="568"/>
      <c r="V48" s="568"/>
      <c r="W48" s="568"/>
      <c r="X48" s="568"/>
      <c r="Y48" s="568"/>
      <c r="Z48" s="32"/>
      <c r="AA48" s="135"/>
      <c r="AB48" s="32"/>
      <c r="AF48" s="41">
        <v>36</v>
      </c>
      <c r="AG48" s="41">
        <f t="shared" si="12"/>
        <v>0</v>
      </c>
      <c r="AH48" s="41">
        <f t="shared" si="2"/>
        <v>0</v>
      </c>
      <c r="AI48" s="41">
        <f t="shared" si="13"/>
        <v>0</v>
      </c>
      <c r="AJ48" s="41">
        <f t="shared" si="14"/>
        <v>0</v>
      </c>
      <c r="AK48" s="42" t="str">
        <f>IF(VLOOKUP(AF48,データベース!$A$29:$G$78,2)=0,"",VLOOKUP(AF48,データベース!$A$29:$G$78,2))</f>
        <v/>
      </c>
      <c r="AL48" s="42" t="str">
        <f>IF(VLOOKUP(AF48,データベース!$A$29:$G$78,5)=0,"",VLOOKUP(AF48,データベース!$A$29:$G$78,5))</f>
        <v/>
      </c>
      <c r="AM48" s="43" t="str">
        <f t="shared" si="15"/>
        <v>　</v>
      </c>
    </row>
    <row r="49" spans="1:39" ht="21" customHeight="1">
      <c r="A49" s="411"/>
      <c r="B49" s="566"/>
      <c r="C49" s="412"/>
      <c r="D49" s="147"/>
      <c r="E49" s="147"/>
      <c r="F49" s="415" t="str">
        <f>IF(データベース!A8="","",データベース!A8&amp;データベース!D8&amp;データベース!G8)</f>
        <v/>
      </c>
      <c r="G49" s="415"/>
      <c r="H49" s="415"/>
      <c r="I49" s="415"/>
      <c r="J49" s="415"/>
      <c r="K49" s="415"/>
      <c r="L49" s="415"/>
      <c r="M49" s="415"/>
      <c r="N49" s="416" t="s">
        <v>176</v>
      </c>
      <c r="O49" s="416"/>
      <c r="P49" s="569"/>
      <c r="Q49" s="569"/>
      <c r="R49" s="569"/>
      <c r="S49" s="569"/>
      <c r="T49" s="569"/>
      <c r="U49" s="569"/>
      <c r="V49" s="569"/>
      <c r="W49" s="569"/>
      <c r="X49" s="569"/>
      <c r="Y49" s="569"/>
      <c r="Z49" s="148" t="s">
        <v>13</v>
      </c>
      <c r="AA49" s="135"/>
      <c r="AB49" s="32"/>
      <c r="AF49" s="41">
        <v>37</v>
      </c>
      <c r="AG49" s="41">
        <f t="shared" si="12"/>
        <v>0</v>
      </c>
      <c r="AH49" s="41">
        <f t="shared" si="2"/>
        <v>0</v>
      </c>
      <c r="AI49" s="41">
        <f t="shared" si="13"/>
        <v>0</v>
      </c>
      <c r="AJ49" s="41">
        <f t="shared" si="14"/>
        <v>0</v>
      </c>
      <c r="AK49" s="42" t="str">
        <f>IF(VLOOKUP(AF49,データベース!$A$29:$G$78,2)=0,"",VLOOKUP(AF49,データベース!$A$29:$G$78,2))</f>
        <v/>
      </c>
      <c r="AL49" s="42" t="str">
        <f>IF(VLOOKUP(AF49,データベース!$A$29:$G$78,5)=0,"",VLOOKUP(AF49,データベース!$A$29:$G$78,5))</f>
        <v/>
      </c>
      <c r="AM49" s="43" t="str">
        <f t="shared" si="15"/>
        <v>　</v>
      </c>
    </row>
    <row r="50" spans="1:39" ht="21" customHeight="1" thickBot="1">
      <c r="A50" s="413"/>
      <c r="B50" s="567"/>
      <c r="C50" s="414"/>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6"/>
      <c r="AB50" s="32"/>
      <c r="AF50" s="41">
        <v>38</v>
      </c>
      <c r="AG50" s="41">
        <f t="shared" si="12"/>
        <v>0</v>
      </c>
      <c r="AH50" s="41">
        <f t="shared" si="2"/>
        <v>0</v>
      </c>
      <c r="AI50" s="41">
        <f t="shared" si="13"/>
        <v>0</v>
      </c>
      <c r="AJ50" s="41">
        <f t="shared" si="14"/>
        <v>0</v>
      </c>
      <c r="AK50" s="42" t="str">
        <f>IF(VLOOKUP(AF50,データベース!$A$29:$G$78,2)=0,"",VLOOKUP(AF50,データベース!$A$29:$G$78,2))</f>
        <v/>
      </c>
      <c r="AL50" s="42" t="str">
        <f>IF(VLOOKUP(AF50,データベース!$A$29:$G$78,5)=0,"",VLOOKUP(AF50,データベース!$A$29:$G$78,5))</f>
        <v/>
      </c>
      <c r="AM50" s="43" t="str">
        <f t="shared" si="15"/>
        <v>　</v>
      </c>
    </row>
    <row r="51" spans="1:39" ht="21" customHeight="1">
      <c r="AB51" s="32"/>
      <c r="AF51" s="41">
        <v>39</v>
      </c>
      <c r="AG51" s="41">
        <f t="shared" si="12"/>
        <v>0</v>
      </c>
      <c r="AH51" s="41">
        <f t="shared" si="2"/>
        <v>0</v>
      </c>
      <c r="AI51" s="41">
        <f t="shared" si="13"/>
        <v>0</v>
      </c>
      <c r="AJ51" s="41">
        <f t="shared" si="14"/>
        <v>0</v>
      </c>
      <c r="AK51" s="42" t="str">
        <f>IF(VLOOKUP(AF51,データベース!$A$29:$G$78,2)=0,"",VLOOKUP(AF51,データベース!$A$29:$G$78,2))</f>
        <v/>
      </c>
      <c r="AL51" s="42" t="str">
        <f>IF(VLOOKUP(AF51,データベース!$A$29:$G$78,5)=0,"",VLOOKUP(AF51,データベース!$A$29:$G$78,5))</f>
        <v/>
      </c>
      <c r="AM51" s="43" t="str">
        <f t="shared" si="15"/>
        <v>　</v>
      </c>
    </row>
    <row r="52" spans="1:39" ht="21" customHeight="1">
      <c r="AB52" s="32"/>
      <c r="AF52" s="41">
        <v>40</v>
      </c>
      <c r="AG52" s="41">
        <f t="shared" si="12"/>
        <v>0</v>
      </c>
      <c r="AH52" s="41">
        <f t="shared" si="2"/>
        <v>0</v>
      </c>
      <c r="AI52" s="41">
        <f t="shared" si="13"/>
        <v>0</v>
      </c>
      <c r="AJ52" s="41">
        <f t="shared" si="14"/>
        <v>0</v>
      </c>
      <c r="AK52" s="42" t="str">
        <f>IF(VLOOKUP(AF52,データベース!$A$29:$G$78,2)=0,"",VLOOKUP(AF52,データベース!$A$29:$G$78,2))</f>
        <v/>
      </c>
      <c r="AL52" s="42" t="str">
        <f>IF(VLOOKUP(AF52,データベース!$A$29:$G$78,5)=0,"",VLOOKUP(AF52,データベース!$A$29:$G$78,5))</f>
        <v/>
      </c>
      <c r="AM52" s="43" t="str">
        <f t="shared" si="15"/>
        <v>　</v>
      </c>
    </row>
    <row r="53" spans="1:39" ht="21" customHeight="1">
      <c r="AF53" s="41">
        <v>41</v>
      </c>
      <c r="AG53" s="41">
        <f t="shared" si="12"/>
        <v>0</v>
      </c>
      <c r="AH53" s="41">
        <f t="shared" si="2"/>
        <v>0</v>
      </c>
      <c r="AI53" s="41">
        <f t="shared" si="13"/>
        <v>0</v>
      </c>
      <c r="AJ53" s="41">
        <f t="shared" si="14"/>
        <v>0</v>
      </c>
      <c r="AK53" s="42" t="str">
        <f>IF(VLOOKUP(AF53,データベース!$A$29:$G$78,2)=0,"",VLOOKUP(AF53,データベース!$A$29:$G$78,2))</f>
        <v/>
      </c>
      <c r="AL53" s="42" t="str">
        <f>IF(VLOOKUP(AF53,データベース!$A$29:$G$78,5)=0,"",VLOOKUP(AF53,データベース!$A$29:$G$78,5))</f>
        <v/>
      </c>
      <c r="AM53" s="43" t="str">
        <f t="shared" si="15"/>
        <v>　</v>
      </c>
    </row>
    <row r="54" spans="1:39" ht="21" customHeight="1">
      <c r="AF54" s="41">
        <v>42</v>
      </c>
      <c r="AG54" s="41">
        <f t="shared" si="12"/>
        <v>0</v>
      </c>
      <c r="AH54" s="41">
        <f t="shared" si="2"/>
        <v>0</v>
      </c>
      <c r="AI54" s="41">
        <f t="shared" si="13"/>
        <v>0</v>
      </c>
      <c r="AJ54" s="41">
        <f t="shared" si="14"/>
        <v>0</v>
      </c>
      <c r="AK54" s="42" t="str">
        <f>IF(VLOOKUP(AF54,データベース!$A$29:$G$78,2)=0,"",VLOOKUP(AF54,データベース!$A$29:$G$78,2))</f>
        <v/>
      </c>
      <c r="AL54" s="42" t="str">
        <f>IF(VLOOKUP(AF54,データベース!$A$29:$G$78,5)=0,"",VLOOKUP(AF54,データベース!$A$29:$G$78,5))</f>
        <v/>
      </c>
      <c r="AM54" s="43" t="str">
        <f t="shared" si="15"/>
        <v>　</v>
      </c>
    </row>
    <row r="55" spans="1:39" ht="21" customHeight="1">
      <c r="AF55" s="41">
        <v>43</v>
      </c>
      <c r="AG55" s="41">
        <f t="shared" si="12"/>
        <v>0</v>
      </c>
      <c r="AH55" s="41">
        <f t="shared" si="2"/>
        <v>0</v>
      </c>
      <c r="AI55" s="41">
        <f t="shared" si="13"/>
        <v>0</v>
      </c>
      <c r="AJ55" s="41">
        <f t="shared" si="14"/>
        <v>0</v>
      </c>
      <c r="AK55" s="42" t="str">
        <f>IF(VLOOKUP(AF55,データベース!$A$29:$G$78,2)=0,"",VLOOKUP(AF55,データベース!$A$29:$G$78,2))</f>
        <v/>
      </c>
      <c r="AL55" s="42" t="str">
        <f>IF(VLOOKUP(AF55,データベース!$A$29:$G$78,5)=0,"",VLOOKUP(AF55,データベース!$A$29:$G$78,5))</f>
        <v/>
      </c>
      <c r="AM55" s="43" t="str">
        <f t="shared" si="15"/>
        <v>　</v>
      </c>
    </row>
    <row r="56" spans="1:39" ht="21" customHeight="1">
      <c r="AF56" s="41">
        <v>44</v>
      </c>
      <c r="AG56" s="41">
        <f t="shared" si="12"/>
        <v>0</v>
      </c>
      <c r="AH56" s="41">
        <f t="shared" si="2"/>
        <v>0</v>
      </c>
      <c r="AI56" s="41">
        <f t="shared" si="13"/>
        <v>0</v>
      </c>
      <c r="AJ56" s="41">
        <f t="shared" si="14"/>
        <v>0</v>
      </c>
      <c r="AK56" s="42" t="str">
        <f>IF(VLOOKUP(AF56,データベース!$A$29:$G$78,2)=0,"",VLOOKUP(AF56,データベース!$A$29:$G$78,2))</f>
        <v/>
      </c>
      <c r="AL56" s="42" t="str">
        <f>IF(VLOOKUP(AF56,データベース!$A$29:$G$78,5)=0,"",VLOOKUP(AF56,データベース!$A$29:$G$78,5))</f>
        <v/>
      </c>
      <c r="AM56" s="43" t="str">
        <f t="shared" si="15"/>
        <v>　</v>
      </c>
    </row>
    <row r="57" spans="1:39" ht="21" customHeight="1">
      <c r="AF57" s="41">
        <v>45</v>
      </c>
      <c r="AG57" s="41">
        <f t="shared" si="12"/>
        <v>0</v>
      </c>
      <c r="AH57" s="41">
        <f t="shared" si="2"/>
        <v>0</v>
      </c>
      <c r="AI57" s="41">
        <f t="shared" si="13"/>
        <v>0</v>
      </c>
      <c r="AJ57" s="41">
        <f t="shared" si="14"/>
        <v>0</v>
      </c>
      <c r="AK57" s="42" t="str">
        <f>IF(VLOOKUP(AF57,データベース!$A$29:$G$78,2)=0,"",VLOOKUP(AF57,データベース!$A$29:$G$78,2))</f>
        <v/>
      </c>
      <c r="AL57" s="42" t="str">
        <f>IF(VLOOKUP(AF57,データベース!$A$29:$G$78,5)=0,"",VLOOKUP(AF57,データベース!$A$29:$G$78,5))</f>
        <v/>
      </c>
      <c r="AM57" s="43" t="str">
        <f t="shared" si="15"/>
        <v>　</v>
      </c>
    </row>
    <row r="58" spans="1:39" ht="18" customHeight="1">
      <c r="AF58" s="41">
        <v>46</v>
      </c>
      <c r="AG58" s="41">
        <f t="shared" si="12"/>
        <v>0</v>
      </c>
      <c r="AH58" s="41">
        <f t="shared" si="2"/>
        <v>0</v>
      </c>
      <c r="AI58" s="41">
        <f t="shared" si="13"/>
        <v>0</v>
      </c>
      <c r="AJ58" s="41">
        <f t="shared" si="14"/>
        <v>0</v>
      </c>
      <c r="AK58" s="42" t="str">
        <f>IF(VLOOKUP(AF58,データベース!$A$29:$G$78,2)=0,"",VLOOKUP(AF58,データベース!$A$29:$G$78,2))</f>
        <v/>
      </c>
      <c r="AL58" s="42" t="str">
        <f>IF(VLOOKUP(AF58,データベース!$A$29:$G$78,5)=0,"",VLOOKUP(AF58,データベース!$A$29:$G$78,5))</f>
        <v/>
      </c>
      <c r="AM58" s="43" t="str">
        <f t="shared" si="15"/>
        <v>　</v>
      </c>
    </row>
    <row r="59" spans="1:39" ht="18" customHeight="1">
      <c r="AF59" s="41">
        <v>47</v>
      </c>
      <c r="AG59" s="41">
        <f t="shared" si="12"/>
        <v>0</v>
      </c>
      <c r="AH59" s="41">
        <f t="shared" si="2"/>
        <v>0</v>
      </c>
      <c r="AI59" s="41">
        <f t="shared" si="13"/>
        <v>0</v>
      </c>
      <c r="AJ59" s="41">
        <f t="shared" si="14"/>
        <v>0</v>
      </c>
      <c r="AK59" s="42" t="str">
        <f>IF(VLOOKUP(AF59,データベース!$A$29:$G$78,2)=0,"",VLOOKUP(AF59,データベース!$A$29:$G$78,2))</f>
        <v/>
      </c>
      <c r="AL59" s="42" t="str">
        <f>IF(VLOOKUP(AF59,データベース!$A$29:$G$78,5)=0,"",VLOOKUP(AF59,データベース!$A$29:$G$78,5))</f>
        <v/>
      </c>
      <c r="AM59" s="43" t="str">
        <f t="shared" si="15"/>
        <v>　</v>
      </c>
    </row>
    <row r="60" spans="1:39" ht="18" customHeight="1">
      <c r="AF60" s="41">
        <v>48</v>
      </c>
      <c r="AG60" s="41">
        <f t="shared" si="12"/>
        <v>0</v>
      </c>
      <c r="AH60" s="41">
        <f t="shared" si="2"/>
        <v>0</v>
      </c>
      <c r="AI60" s="41">
        <f t="shared" si="13"/>
        <v>0</v>
      </c>
      <c r="AJ60" s="41">
        <f t="shared" si="14"/>
        <v>0</v>
      </c>
      <c r="AK60" s="42" t="str">
        <f>IF(VLOOKUP(AF60,データベース!$A$29:$G$78,2)=0,"",VLOOKUP(AF60,データベース!$A$29:$G$78,2))</f>
        <v/>
      </c>
      <c r="AL60" s="42" t="str">
        <f>IF(VLOOKUP(AF60,データベース!$A$29:$G$78,5)=0,"",VLOOKUP(AF60,データベース!$A$29:$G$78,5))</f>
        <v/>
      </c>
      <c r="AM60" s="43" t="str">
        <f t="shared" si="15"/>
        <v>　</v>
      </c>
    </row>
    <row r="61" spans="1:39" ht="22.5" customHeight="1">
      <c r="AF61" s="41">
        <v>49</v>
      </c>
      <c r="AG61" s="41">
        <f t="shared" si="12"/>
        <v>0</v>
      </c>
      <c r="AH61" s="41">
        <f t="shared" si="2"/>
        <v>0</v>
      </c>
      <c r="AI61" s="41">
        <f t="shared" si="13"/>
        <v>0</v>
      </c>
      <c r="AJ61" s="41">
        <f t="shared" si="14"/>
        <v>0</v>
      </c>
      <c r="AK61" s="42" t="str">
        <f>IF(VLOOKUP(AF61,データベース!$A$29:$G$78,2)=0,"",VLOOKUP(AF61,データベース!$A$29:$G$78,2))</f>
        <v/>
      </c>
      <c r="AL61" s="42" t="str">
        <f>IF(VLOOKUP(AF61,データベース!$A$29:$G$78,5)=0,"",VLOOKUP(AF61,データベース!$A$29:$G$78,5))</f>
        <v/>
      </c>
      <c r="AM61" s="43" t="str">
        <f t="shared" si="15"/>
        <v>　</v>
      </c>
    </row>
    <row r="62" spans="1:39" ht="22.5" customHeight="1">
      <c r="AF62" s="41">
        <v>50</v>
      </c>
      <c r="AG62" s="41">
        <f t="shared" si="12"/>
        <v>0</v>
      </c>
      <c r="AH62" s="41">
        <f t="shared" si="2"/>
        <v>0</v>
      </c>
      <c r="AI62" s="41">
        <f t="shared" si="13"/>
        <v>0</v>
      </c>
      <c r="AJ62" s="41">
        <f t="shared" si="14"/>
        <v>0</v>
      </c>
      <c r="AK62" s="42" t="str">
        <f>IF(VLOOKUP(AF62,データベース!$A$29:$G$78,2)=0,"",VLOOKUP(AF62,データベース!$A$29:$G$78,2))</f>
        <v/>
      </c>
      <c r="AL62" s="42" t="str">
        <f>IF(VLOOKUP(AF62,データベース!$A$29:$G$78,5)=0,"",VLOOKUP(AF62,データベース!$A$29:$G$78,5))</f>
        <v/>
      </c>
      <c r="AM62" s="43" t="str">
        <f t="shared" si="15"/>
        <v>　</v>
      </c>
    </row>
    <row r="63" spans="1:39" ht="22.5" customHeight="1">
      <c r="AG63" s="47">
        <f>SUM(AG13:AG62)</f>
        <v>0</v>
      </c>
      <c r="AH63" s="47">
        <f>SUM(AH13:AH62)</f>
        <v>0</v>
      </c>
      <c r="AI63" s="47">
        <f t="shared" si="13"/>
        <v>0</v>
      </c>
      <c r="AJ63" s="47">
        <f t="shared" si="14"/>
        <v>0</v>
      </c>
    </row>
  </sheetData>
  <sheetProtection sheet="1" objects="1" scenarios="1"/>
  <mergeCells count="192">
    <mergeCell ref="A45:C50"/>
    <mergeCell ref="E47:H48"/>
    <mergeCell ref="P48:Y49"/>
    <mergeCell ref="F49:M49"/>
    <mergeCell ref="N49:O49"/>
    <mergeCell ref="M42:N42"/>
    <mergeCell ref="O42:P42"/>
    <mergeCell ref="AC39:AC42"/>
    <mergeCell ref="E40:F40"/>
    <mergeCell ref="H40:I40"/>
    <mergeCell ref="K40:L40"/>
    <mergeCell ref="M40:N40"/>
    <mergeCell ref="O40:P40"/>
    <mergeCell ref="E41:F41"/>
    <mergeCell ref="H41:I41"/>
    <mergeCell ref="K41:L41"/>
    <mergeCell ref="M41:N41"/>
    <mergeCell ref="A39:A42"/>
    <mergeCell ref="E39:F39"/>
    <mergeCell ref="H39:I39"/>
    <mergeCell ref="K39:L39"/>
    <mergeCell ref="M39:N39"/>
    <mergeCell ref="O39:P39"/>
    <mergeCell ref="O41:P41"/>
    <mergeCell ref="E42:F42"/>
    <mergeCell ref="H42:I42"/>
    <mergeCell ref="K42:L42"/>
    <mergeCell ref="O37:P37"/>
    <mergeCell ref="E38:F38"/>
    <mergeCell ref="H38:I38"/>
    <mergeCell ref="K38:L38"/>
    <mergeCell ref="M38:N38"/>
    <mergeCell ref="O38:P38"/>
    <mergeCell ref="A35:A38"/>
    <mergeCell ref="E35:F35"/>
    <mergeCell ref="H35:I35"/>
    <mergeCell ref="K35:L35"/>
    <mergeCell ref="M35:N35"/>
    <mergeCell ref="O35:P35"/>
    <mergeCell ref="AC35:AC38"/>
    <mergeCell ref="E36:F36"/>
    <mergeCell ref="H36:I36"/>
    <mergeCell ref="K36:L36"/>
    <mergeCell ref="M36:N36"/>
    <mergeCell ref="O36:P36"/>
    <mergeCell ref="E37:F37"/>
    <mergeCell ref="H37:I37"/>
    <mergeCell ref="K37:L37"/>
    <mergeCell ref="M37:N37"/>
    <mergeCell ref="AC31:AC34"/>
    <mergeCell ref="E32:F32"/>
    <mergeCell ref="H32:I32"/>
    <mergeCell ref="K32:L32"/>
    <mergeCell ref="M32:N32"/>
    <mergeCell ref="O32:P32"/>
    <mergeCell ref="E33:F33"/>
    <mergeCell ref="H33:I33"/>
    <mergeCell ref="K33:L33"/>
    <mergeCell ref="M33:N33"/>
    <mergeCell ref="H34:I34"/>
    <mergeCell ref="K34:L34"/>
    <mergeCell ref="M34:N34"/>
    <mergeCell ref="O34:P34"/>
    <mergeCell ref="A31:A34"/>
    <mergeCell ref="E31:F31"/>
    <mergeCell ref="H31:I31"/>
    <mergeCell ref="K31:L31"/>
    <mergeCell ref="M31:N31"/>
    <mergeCell ref="O31:P31"/>
    <mergeCell ref="O33:P33"/>
    <mergeCell ref="E34:F34"/>
    <mergeCell ref="A27:A30"/>
    <mergeCell ref="AC27:AC30"/>
    <mergeCell ref="E28:F28"/>
    <mergeCell ref="H28:I28"/>
    <mergeCell ref="K28:L28"/>
    <mergeCell ref="M28:N28"/>
    <mergeCell ref="O28:P28"/>
    <mergeCell ref="E29:F29"/>
    <mergeCell ref="H29:I29"/>
    <mergeCell ref="K29:L29"/>
    <mergeCell ref="M29:N29"/>
    <mergeCell ref="E27:F27"/>
    <mergeCell ref="H27:I27"/>
    <mergeCell ref="K27:L27"/>
    <mergeCell ref="M27:N27"/>
    <mergeCell ref="O27:P27"/>
    <mergeCell ref="O29:P29"/>
    <mergeCell ref="E30:F30"/>
    <mergeCell ref="H30:I30"/>
    <mergeCell ref="K30:L30"/>
    <mergeCell ref="M30:N30"/>
    <mergeCell ref="O30:P30"/>
    <mergeCell ref="AC23:AC26"/>
    <mergeCell ref="E24:F24"/>
    <mergeCell ref="H24:I24"/>
    <mergeCell ref="K24:L24"/>
    <mergeCell ref="M24:N24"/>
    <mergeCell ref="O24:P24"/>
    <mergeCell ref="E25:F25"/>
    <mergeCell ref="H25:I25"/>
    <mergeCell ref="K25:L25"/>
    <mergeCell ref="D22:J22"/>
    <mergeCell ref="K22:L22"/>
    <mergeCell ref="M22:N22"/>
    <mergeCell ref="O22:P22"/>
    <mergeCell ref="Q22:AA22"/>
    <mergeCell ref="A23:A26"/>
    <mergeCell ref="E23:F23"/>
    <mergeCell ref="H23:I23"/>
    <mergeCell ref="K23:L23"/>
    <mergeCell ref="M23:N23"/>
    <mergeCell ref="M25:N25"/>
    <mergeCell ref="O25:P25"/>
    <mergeCell ref="E26:F26"/>
    <mergeCell ref="H26:I26"/>
    <mergeCell ref="K26:L26"/>
    <mergeCell ref="M26:N26"/>
    <mergeCell ref="O26:P26"/>
    <mergeCell ref="O23:P23"/>
    <mergeCell ref="A20:C20"/>
    <mergeCell ref="E20:F20"/>
    <mergeCell ref="H20:I20"/>
    <mergeCell ref="K20:L20"/>
    <mergeCell ref="M20:N20"/>
    <mergeCell ref="O20:P20"/>
    <mergeCell ref="A19:B19"/>
    <mergeCell ref="E19:F19"/>
    <mergeCell ref="H19:I19"/>
    <mergeCell ref="K19:L19"/>
    <mergeCell ref="M19:N19"/>
    <mergeCell ref="O19:P19"/>
    <mergeCell ref="A18:B18"/>
    <mergeCell ref="E18:F18"/>
    <mergeCell ref="H18:I18"/>
    <mergeCell ref="K18:L18"/>
    <mergeCell ref="M18:N18"/>
    <mergeCell ref="O18:P18"/>
    <mergeCell ref="A17:B17"/>
    <mergeCell ref="E17:F17"/>
    <mergeCell ref="H17:I17"/>
    <mergeCell ref="K17:L17"/>
    <mergeCell ref="M17:N17"/>
    <mergeCell ref="O17:P17"/>
    <mergeCell ref="A16:B16"/>
    <mergeCell ref="E16:F16"/>
    <mergeCell ref="H16:I16"/>
    <mergeCell ref="K16:L16"/>
    <mergeCell ref="M16:N16"/>
    <mergeCell ref="O16:P16"/>
    <mergeCell ref="A15:B15"/>
    <mergeCell ref="E15:F15"/>
    <mergeCell ref="H15:I15"/>
    <mergeCell ref="K15:L15"/>
    <mergeCell ref="M15:N15"/>
    <mergeCell ref="O15:P15"/>
    <mergeCell ref="A14:B14"/>
    <mergeCell ref="E14:F14"/>
    <mergeCell ref="H14:I14"/>
    <mergeCell ref="K14:L14"/>
    <mergeCell ref="M14:N14"/>
    <mergeCell ref="O14:P14"/>
    <mergeCell ref="O12:P12"/>
    <mergeCell ref="Q12:AA12"/>
    <mergeCell ref="A13:B13"/>
    <mergeCell ref="E13:F13"/>
    <mergeCell ref="H13:I13"/>
    <mergeCell ref="K13:L13"/>
    <mergeCell ref="M13:N13"/>
    <mergeCell ref="O13:P13"/>
    <mergeCell ref="A4:AA4"/>
    <mergeCell ref="A5:C5"/>
    <mergeCell ref="D5:G5"/>
    <mergeCell ref="L5:P5"/>
    <mergeCell ref="Q5:AA5"/>
    <mergeCell ref="AF11:AM12"/>
    <mergeCell ref="A9:C9"/>
    <mergeCell ref="A12:B12"/>
    <mergeCell ref="D12:J12"/>
    <mergeCell ref="K12:L12"/>
    <mergeCell ref="M12:N12"/>
    <mergeCell ref="A7:C7"/>
    <mergeCell ref="D7:K7"/>
    <mergeCell ref="L7:P7"/>
    <mergeCell ref="A8:C8"/>
    <mergeCell ref="D8:K8"/>
    <mergeCell ref="L8:P8"/>
    <mergeCell ref="AC4:AD4"/>
    <mergeCell ref="AF4:AM4"/>
    <mergeCell ref="AC5:AD5"/>
    <mergeCell ref="D9:K9"/>
    <mergeCell ref="AC9:AD9"/>
  </mergeCells>
  <phoneticPr fontId="1"/>
  <printOptions horizontalCentered="1" verticalCentered="1"/>
  <pageMargins left="0.39370078740157483" right="0.39370078740157483" top="0.19685039370078741" bottom="0.19685039370078741" header="0.31496062992125984" footer="0.31496062992125984"/>
  <pageSetup paperSize="9" scale="72" orientation="portrait" horizontalDpi="300" verticalDpi="300" r:id="rId1"/>
</worksheet>
</file>

<file path=xl/worksheets/sheet11.xml><?xml version="1.0" encoding="utf-8"?>
<worksheet xmlns="http://schemas.openxmlformats.org/spreadsheetml/2006/main" xmlns:r="http://schemas.openxmlformats.org/officeDocument/2006/relationships">
  <sheetPr>
    <tabColor rgb="FF00B0F0"/>
  </sheetPr>
  <dimension ref="A1:AM63"/>
  <sheetViews>
    <sheetView zoomScale="80" zoomScaleNormal="80" workbookViewId="0">
      <selection activeCell="A4" sqref="A4:AA4"/>
    </sheetView>
  </sheetViews>
  <sheetFormatPr defaultColWidth="3.75" defaultRowHeight="22.5" customHeight="1"/>
  <cols>
    <col min="1" max="1" width="10" style="47" customWidth="1"/>
    <col min="2" max="3" width="4.375" style="47" customWidth="1"/>
    <col min="4" max="4" width="5" style="47" customWidth="1"/>
    <col min="5" max="6" width="6.25" style="47" customWidth="1"/>
    <col min="7" max="7" width="5" style="47" customWidth="1"/>
    <col min="8" max="9" width="6.25" style="47" customWidth="1"/>
    <col min="10" max="16" width="5" style="47" customWidth="1"/>
    <col min="17" max="17" width="4.375" style="47" customWidth="1"/>
    <col min="18" max="26" width="3.5" style="47" customWidth="1"/>
    <col min="27" max="27" width="4.375" style="47" customWidth="1"/>
    <col min="28" max="28" width="3.75" style="47"/>
    <col min="29" max="29" width="4.5" style="47" bestFit="1" customWidth="1"/>
    <col min="30" max="30" width="11.125" style="47" bestFit="1" customWidth="1"/>
    <col min="31" max="32" width="3.75" style="47" customWidth="1"/>
    <col min="33" max="36" width="3.75" style="47" hidden="1" customWidth="1"/>
    <col min="37" max="37" width="8" style="56" hidden="1" customWidth="1"/>
    <col min="38" max="38" width="8" style="47" hidden="1" customWidth="1"/>
    <col min="39" max="39" width="16.125" style="47" bestFit="1" customWidth="1"/>
    <col min="40" max="16384" width="3.75" style="47"/>
  </cols>
  <sheetData>
    <row r="1" spans="1:39" ht="7.5" customHeight="1">
      <c r="Z1" s="57"/>
      <c r="AA1" s="57"/>
      <c r="AB1" s="58"/>
    </row>
    <row r="2" spans="1:39" ht="7.5" customHeight="1"/>
    <row r="3" spans="1:39" ht="7.5" customHeight="1">
      <c r="Z3" s="57"/>
      <c r="AA3" s="57"/>
    </row>
    <row r="4" spans="1:39" ht="60" customHeight="1" thickBot="1">
      <c r="A4" s="441" t="str">
        <f>"全国高等学校柔道選手権　"&amp;データベース!Q12&amp;"地区予選会　参加申込書【女子】"</f>
        <v>全国高等学校柔道選手権　地区予選会　参加申込書【女子】</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59"/>
      <c r="AC4" s="444"/>
      <c r="AD4" s="444"/>
      <c r="AF4" s="429" t="s">
        <v>207</v>
      </c>
      <c r="AG4" s="429"/>
      <c r="AH4" s="429"/>
      <c r="AI4" s="429"/>
      <c r="AJ4" s="429"/>
      <c r="AK4" s="429"/>
      <c r="AL4" s="429"/>
      <c r="AM4" s="429"/>
    </row>
    <row r="5" spans="1:39" ht="21" customHeight="1" thickBot="1">
      <c r="A5" s="425" t="s">
        <v>59</v>
      </c>
      <c r="B5" s="546"/>
      <c r="C5" s="426"/>
      <c r="D5" s="419" t="str">
        <f>IF(データベース!Q9="","",データベース!Q9)</f>
        <v/>
      </c>
      <c r="E5" s="419"/>
      <c r="F5" s="419"/>
      <c r="G5" s="420"/>
      <c r="H5" s="60"/>
      <c r="I5" s="60"/>
      <c r="J5" s="60"/>
      <c r="K5" s="32"/>
      <c r="L5" s="401" t="s">
        <v>61</v>
      </c>
      <c r="M5" s="402"/>
      <c r="N5" s="402"/>
      <c r="O5" s="402"/>
      <c r="P5" s="403"/>
      <c r="Q5" s="421" t="str">
        <f>IF(AD7="","",VLOOKUP(AD7,$AF$5:$AM$9,8))</f>
        <v/>
      </c>
      <c r="R5" s="422"/>
      <c r="S5" s="422"/>
      <c r="T5" s="422"/>
      <c r="U5" s="422"/>
      <c r="V5" s="422"/>
      <c r="W5" s="422"/>
      <c r="X5" s="422"/>
      <c r="Y5" s="422"/>
      <c r="Z5" s="422"/>
      <c r="AA5" s="423"/>
      <c r="AB5" s="59"/>
      <c r="AC5" s="466" t="s">
        <v>206</v>
      </c>
      <c r="AD5" s="467"/>
      <c r="AF5" s="21">
        <v>1</v>
      </c>
      <c r="AG5" s="21"/>
      <c r="AH5" s="21"/>
      <c r="AI5" s="21"/>
      <c r="AJ5" s="21"/>
      <c r="AK5" s="61" t="str">
        <f>IF(VLOOKUP(AF5,データベース!$A$16:$G$20,2)=0,"",VLOOKUP(AF5,データベース!$A$16:$G$20,2))</f>
        <v/>
      </c>
      <c r="AL5" s="61" t="str">
        <f>IF(VLOOKUP(AF5,データベース!$A$16:$G$20,5)=0,"",VLOOKUP(AF5,データベース!$A$16:$G$20,5))</f>
        <v/>
      </c>
      <c r="AM5" s="62" t="str">
        <f>AK5&amp;"　"&amp;AL5</f>
        <v>　</v>
      </c>
    </row>
    <row r="6" spans="1:39" ht="21" customHeight="1" thickBo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59"/>
      <c r="AC6" s="64" t="s">
        <v>205</v>
      </c>
      <c r="AD6" s="2"/>
      <c r="AF6" s="21">
        <v>2</v>
      </c>
      <c r="AG6" s="21"/>
      <c r="AH6" s="21"/>
      <c r="AI6" s="21"/>
      <c r="AJ6" s="21"/>
      <c r="AK6" s="61" t="str">
        <f>IF(VLOOKUP(AF6,データベース!$A$16:$G$20,2)=0,"",VLOOKUP(AF6,データベース!$A$16:$G$20,2))</f>
        <v/>
      </c>
      <c r="AL6" s="61" t="str">
        <f>IF(VLOOKUP(AF6,データベース!$A$16:$G$20,5)=0,"",VLOOKUP(AF6,データベース!$A$16:$G$20,5))</f>
        <v/>
      </c>
      <c r="AM6" s="62" t="str">
        <f t="shared" ref="AM6:AM9" si="0">AK6&amp;"　"&amp;AL6</f>
        <v>　</v>
      </c>
    </row>
    <row r="7" spans="1:39" ht="21" customHeight="1" thickBot="1">
      <c r="A7" s="374" t="s">
        <v>0</v>
      </c>
      <c r="B7" s="550"/>
      <c r="C7" s="376"/>
      <c r="D7" s="551" t="str">
        <f>IF(データベース!A8="","",データベース!A8&amp;データベース!D8&amp;データベース!G8)</f>
        <v/>
      </c>
      <c r="E7" s="552"/>
      <c r="F7" s="552"/>
      <c r="G7" s="552"/>
      <c r="H7" s="552"/>
      <c r="I7" s="552"/>
      <c r="J7" s="552"/>
      <c r="K7" s="553"/>
      <c r="L7" s="374" t="s">
        <v>1</v>
      </c>
      <c r="M7" s="375"/>
      <c r="N7" s="375"/>
      <c r="O7" s="375"/>
      <c r="P7" s="376"/>
      <c r="Q7" s="65" t="str">
        <f>IF(データベース!J7="","",データベース!J7)</f>
        <v/>
      </c>
      <c r="R7" s="66" t="str">
        <f>MID(Q7,1,1)</f>
        <v/>
      </c>
      <c r="S7" s="66" t="str">
        <f>MID(Q7,2,1)</f>
        <v/>
      </c>
      <c r="T7" s="66" t="str">
        <f>MID(Q7,3,1)</f>
        <v/>
      </c>
      <c r="U7" s="66" t="str">
        <f>MID(Q7,4,1)</f>
        <v/>
      </c>
      <c r="V7" s="66" t="str">
        <f>MID(Q7,5,1)</f>
        <v/>
      </c>
      <c r="W7" s="66" t="str">
        <f>MID(Q7,6,1)</f>
        <v/>
      </c>
      <c r="X7" s="66" t="str">
        <f>MID(Q7,7,1)</f>
        <v/>
      </c>
      <c r="Y7" s="66" t="str">
        <f>MID(Q7,8,1)</f>
        <v/>
      </c>
      <c r="Z7" s="66" t="str">
        <f>MID(Q7,9,1)</f>
        <v/>
      </c>
      <c r="AA7" s="67"/>
      <c r="AB7" s="68"/>
      <c r="AC7" s="69" t="s">
        <v>208</v>
      </c>
      <c r="AD7" s="3"/>
      <c r="AF7" s="21">
        <v>3</v>
      </c>
      <c r="AG7" s="21"/>
      <c r="AH7" s="21"/>
      <c r="AI7" s="21"/>
      <c r="AJ7" s="21"/>
      <c r="AK7" s="61" t="str">
        <f>IF(VLOOKUP(AF7,データベース!$A$16:$G$20,2)=0,"",VLOOKUP(AF7,データベース!$A$16:$G$20,2))</f>
        <v/>
      </c>
      <c r="AL7" s="61" t="str">
        <f>IF(VLOOKUP(AF7,データベース!$A$16:$G$20,5)=0,"",VLOOKUP(AF7,データベース!$A$16:$G$20,5))</f>
        <v/>
      </c>
      <c r="AM7" s="62" t="str">
        <f t="shared" si="0"/>
        <v>　</v>
      </c>
    </row>
    <row r="8" spans="1:39" ht="21" customHeight="1" thickBot="1">
      <c r="A8" s="436" t="s">
        <v>2</v>
      </c>
      <c r="B8" s="554"/>
      <c r="C8" s="437"/>
      <c r="D8" s="555" t="str">
        <f>IF(AD6="","",VLOOKUP(AD6,$AF$5:$AM$9,8))</f>
        <v/>
      </c>
      <c r="E8" s="556"/>
      <c r="F8" s="556"/>
      <c r="G8" s="556"/>
      <c r="H8" s="556"/>
      <c r="I8" s="556"/>
      <c r="J8" s="556"/>
      <c r="K8" s="557"/>
      <c r="L8" s="558" t="s">
        <v>3</v>
      </c>
      <c r="M8" s="559"/>
      <c r="N8" s="559"/>
      <c r="O8" s="559"/>
      <c r="P8" s="560"/>
      <c r="Q8" s="70" t="str">
        <f>IF(AD6="","",VLOOKUP(AD6,データベース!$A$16:$Q$20,10))</f>
        <v/>
      </c>
      <c r="R8" s="71" t="str">
        <f>MID(Q8,1,1)</f>
        <v/>
      </c>
      <c r="S8" s="71" t="str">
        <f>MID(Q8,2,1)</f>
        <v/>
      </c>
      <c r="T8" s="71" t="str">
        <f>MID(Q8,3,1)</f>
        <v/>
      </c>
      <c r="U8" s="71" t="str">
        <f>MID(Q8,4,1)</f>
        <v/>
      </c>
      <c r="V8" s="71" t="str">
        <f>MID(Q8,5,1)</f>
        <v/>
      </c>
      <c r="W8" s="71" t="str">
        <f>MID(Q8,6,1)</f>
        <v/>
      </c>
      <c r="X8" s="71" t="str">
        <f>MID(Q8,7,1)</f>
        <v/>
      </c>
      <c r="Y8" s="71" t="str">
        <f>MID(Q8,8,1)</f>
        <v/>
      </c>
      <c r="Z8" s="71" t="str">
        <f>MID(Q8,9,1)</f>
        <v/>
      </c>
      <c r="AA8" s="72"/>
      <c r="AB8" s="68"/>
      <c r="AF8" s="21">
        <v>4</v>
      </c>
      <c r="AG8" s="21"/>
      <c r="AH8" s="21"/>
      <c r="AI8" s="21"/>
      <c r="AJ8" s="21"/>
      <c r="AK8" s="61" t="str">
        <f>IF(VLOOKUP(AF8,データベース!$A$16:$G$20,2)=0,"",VLOOKUP(AF8,データベース!$A$16:$G$20,2))</f>
        <v/>
      </c>
      <c r="AL8" s="61" t="str">
        <f>IF(VLOOKUP(AF8,データベース!$A$16:$G$20,5)=0,"",VLOOKUP(AF8,データベース!$A$16:$G$20,5))</f>
        <v/>
      </c>
      <c r="AM8" s="62" t="str">
        <f t="shared" si="0"/>
        <v>　</v>
      </c>
    </row>
    <row r="9" spans="1:39" ht="21" customHeight="1" thickBot="1">
      <c r="A9" s="442" t="s">
        <v>78</v>
      </c>
      <c r="B9" s="548"/>
      <c r="C9" s="443"/>
      <c r="D9" s="561" t="str">
        <f>IF(AD10="","",D10&amp;"　"&amp;L10)</f>
        <v/>
      </c>
      <c r="E9" s="561"/>
      <c r="F9" s="561"/>
      <c r="G9" s="561"/>
      <c r="H9" s="561"/>
      <c r="I9" s="561"/>
      <c r="J9" s="561"/>
      <c r="K9" s="562"/>
      <c r="L9" s="73"/>
      <c r="M9" s="74"/>
      <c r="N9" s="74"/>
      <c r="O9" s="74"/>
      <c r="P9" s="74"/>
      <c r="Q9" s="75"/>
      <c r="R9" s="76"/>
      <c r="S9" s="76"/>
      <c r="T9" s="76"/>
      <c r="U9" s="76"/>
      <c r="V9" s="76"/>
      <c r="W9" s="76"/>
      <c r="X9" s="76"/>
      <c r="Y9" s="76"/>
      <c r="Z9" s="76"/>
      <c r="AA9" s="77"/>
      <c r="AB9" s="68"/>
      <c r="AC9" s="563" t="s">
        <v>33</v>
      </c>
      <c r="AD9" s="564"/>
      <c r="AF9" s="21">
        <v>5</v>
      </c>
      <c r="AG9" s="21"/>
      <c r="AH9" s="21"/>
      <c r="AI9" s="21"/>
      <c r="AJ9" s="21"/>
      <c r="AK9" s="61" t="str">
        <f>IF(VLOOKUP(AF9,データベース!$A$16:$G$20,2)=0,"",VLOOKUP(AF9,データベース!$A$16:$G$20,2))</f>
        <v/>
      </c>
      <c r="AL9" s="61" t="str">
        <f>IF(VLOOKUP(AF9,データベース!$A$16:$G$20,5)=0,"",VLOOKUP(AF9,データベース!$A$16:$G$20,5))</f>
        <v/>
      </c>
      <c r="AM9" s="62" t="str">
        <f t="shared" si="0"/>
        <v>　</v>
      </c>
    </row>
    <row r="10" spans="1:39" ht="21" customHeight="1" thickBot="1">
      <c r="A10" s="32"/>
      <c r="B10" s="32"/>
      <c r="C10" s="32"/>
      <c r="D10" s="78" t="str">
        <f>IF(AD10="","",VLOOKUP(AD10,データベース!$A$29:$U$78,2))</f>
        <v/>
      </c>
      <c r="E10" s="32"/>
      <c r="F10" s="32"/>
      <c r="G10" s="32"/>
      <c r="H10" s="32"/>
      <c r="I10" s="32"/>
      <c r="J10" s="32"/>
      <c r="K10" s="32"/>
      <c r="L10" s="79" t="str">
        <f>IF(AD10="","",VLOOKUP(AD10,データベース!$A$29:$U$78,5))</f>
        <v/>
      </c>
      <c r="AC10" s="80" t="s">
        <v>111</v>
      </c>
      <c r="AD10" s="5"/>
    </row>
    <row r="11" spans="1:39" s="32" customFormat="1" ht="21" customHeight="1" thickBot="1">
      <c r="A11" s="81" t="s">
        <v>9</v>
      </c>
      <c r="B11" s="81"/>
      <c r="AB11" s="47"/>
      <c r="AC11" s="47"/>
      <c r="AD11" s="47"/>
      <c r="AE11" s="47"/>
      <c r="AF11" s="547" t="s">
        <v>56</v>
      </c>
      <c r="AG11" s="547"/>
      <c r="AH11" s="547"/>
      <c r="AI11" s="547"/>
      <c r="AJ11" s="547"/>
      <c r="AK11" s="547"/>
      <c r="AL11" s="547"/>
      <c r="AM11" s="547"/>
    </row>
    <row r="12" spans="1:39" ht="21" customHeight="1" thickBot="1">
      <c r="A12" s="549" t="s">
        <v>4</v>
      </c>
      <c r="B12" s="495"/>
      <c r="C12" s="82" t="s">
        <v>82</v>
      </c>
      <c r="D12" s="372" t="s">
        <v>26</v>
      </c>
      <c r="E12" s="372"/>
      <c r="F12" s="372"/>
      <c r="G12" s="372"/>
      <c r="H12" s="372"/>
      <c r="I12" s="372"/>
      <c r="J12" s="373"/>
      <c r="K12" s="385" t="s">
        <v>5</v>
      </c>
      <c r="L12" s="385"/>
      <c r="M12" s="385" t="s">
        <v>6</v>
      </c>
      <c r="N12" s="385"/>
      <c r="O12" s="385" t="s">
        <v>7</v>
      </c>
      <c r="P12" s="385"/>
      <c r="Q12" s="386" t="s">
        <v>8</v>
      </c>
      <c r="R12" s="387"/>
      <c r="S12" s="387"/>
      <c r="T12" s="387"/>
      <c r="U12" s="387"/>
      <c r="V12" s="387"/>
      <c r="W12" s="387"/>
      <c r="X12" s="387"/>
      <c r="Y12" s="387"/>
      <c r="Z12" s="387"/>
      <c r="AA12" s="388"/>
      <c r="AB12" s="32"/>
      <c r="AC12" s="30" t="s">
        <v>4</v>
      </c>
      <c r="AD12" s="38" t="s">
        <v>33</v>
      </c>
      <c r="AE12" s="32"/>
      <c r="AF12" s="547"/>
      <c r="AG12" s="547"/>
      <c r="AH12" s="547"/>
      <c r="AI12" s="547"/>
      <c r="AJ12" s="547"/>
      <c r="AK12" s="547"/>
      <c r="AL12" s="547"/>
      <c r="AM12" s="547"/>
    </row>
    <row r="13" spans="1:39" ht="21" customHeight="1">
      <c r="A13" s="409">
        <v>1</v>
      </c>
      <c r="B13" s="494"/>
      <c r="C13" s="83" t="str">
        <f>IF(AD13="","",IF(VLOOKUP(AD13,$AF$13:$AJ$62,5)=1,"○",""))</f>
        <v/>
      </c>
      <c r="D13" s="84"/>
      <c r="E13" s="394" t="str">
        <f>IF(AD13="","",VLOOKUP(AD13,データベース!$A$29:$U$78,2))</f>
        <v/>
      </c>
      <c r="F13" s="394"/>
      <c r="G13" s="85"/>
      <c r="H13" s="394" t="str">
        <f>IF(AD13="","",VLOOKUP(AD13,データベース!$A$29:$U$78,5))</f>
        <v/>
      </c>
      <c r="I13" s="394"/>
      <c r="J13" s="86"/>
      <c r="K13" s="391" t="str">
        <f>IF(AD13="","",VLOOKUP(AD13,データベース!$A$29:$U$78,8))</f>
        <v/>
      </c>
      <c r="L13" s="391"/>
      <c r="M13" s="391" t="str">
        <f>IF(AD13="","",VLOOKUP(AD13,データベース!$A$29:$U$78,10))</f>
        <v/>
      </c>
      <c r="N13" s="391"/>
      <c r="O13" s="391" t="str">
        <f>IF(AD13="","",VLOOKUP(AD13,データベース!$A$29:$U$78,12))</f>
        <v/>
      </c>
      <c r="P13" s="391"/>
      <c r="Q13" s="87" t="str">
        <f>IF(AD13="","",VLOOKUP(AD13,データベース!$A$29:$U$78,16))</f>
        <v/>
      </c>
      <c r="R13" s="88" t="str">
        <f>MID(Q13,1,1)</f>
        <v/>
      </c>
      <c r="S13" s="88" t="str">
        <f>MID(Q13,2,1)</f>
        <v/>
      </c>
      <c r="T13" s="88" t="str">
        <f>MID(Q13,3,1)</f>
        <v/>
      </c>
      <c r="U13" s="88" t="str">
        <f>MID(Q13,4,1)</f>
        <v/>
      </c>
      <c r="V13" s="88" t="str">
        <f>MID(Q13,5,1)</f>
        <v/>
      </c>
      <c r="W13" s="88" t="str">
        <f>MID(Q13,6,1)</f>
        <v/>
      </c>
      <c r="X13" s="88" t="str">
        <f>MID(Q13,7,1)</f>
        <v/>
      </c>
      <c r="Y13" s="88" t="str">
        <f>MID(Q13,8,1)</f>
        <v/>
      </c>
      <c r="Z13" s="88" t="str">
        <f>MID(Q13,9,1)</f>
        <v/>
      </c>
      <c r="AA13" s="89"/>
      <c r="AB13" s="32"/>
      <c r="AC13" s="90">
        <v>1</v>
      </c>
      <c r="AD13" s="1"/>
      <c r="AF13" s="41">
        <v>1</v>
      </c>
      <c r="AG13" s="41">
        <f t="shared" ref="AG13:AG62" si="1">COUNTIF($AD$13:$AD$17,AF13)</f>
        <v>0</v>
      </c>
      <c r="AH13" s="41">
        <f t="shared" ref="AH13:AH62" si="2">COUNTIF($AD$21:$AD$40,AF13)</f>
        <v>0</v>
      </c>
      <c r="AI13" s="41">
        <f>AH13*10</f>
        <v>0</v>
      </c>
      <c r="AJ13" s="41">
        <f>AG13+AI13</f>
        <v>0</v>
      </c>
      <c r="AK13" s="42" t="str">
        <f>IF(VLOOKUP(AF13,データベース!$A$29:$G$78,2)=0,"",VLOOKUP(AF13,データベース!$A$29:$G$78,2))</f>
        <v/>
      </c>
      <c r="AL13" s="42" t="str">
        <f>IF(VLOOKUP(AF13,データベース!$A$29:$G$78,5)=0,"",VLOOKUP(AF13,データベース!$A$29:$G$78,5))</f>
        <v/>
      </c>
      <c r="AM13" s="43" t="str">
        <f>AK13&amp;"　"&amp;AL13</f>
        <v>　</v>
      </c>
    </row>
    <row r="14" spans="1:39" ht="21" customHeight="1">
      <c r="A14" s="380">
        <v>2</v>
      </c>
      <c r="B14" s="456"/>
      <c r="C14" s="91" t="str">
        <f>IF(AD14="","",IF(VLOOKUP(AD14,$AF$13:$AJ$62,5)=1,"○",""))</f>
        <v/>
      </c>
      <c r="D14" s="92"/>
      <c r="E14" s="382" t="str">
        <f>IF(AD14="","",VLOOKUP(AD14,データベース!$A$29:$U$78,2))</f>
        <v/>
      </c>
      <c r="F14" s="382"/>
      <c r="G14" s="93"/>
      <c r="H14" s="382" t="str">
        <f>IF(AD14="","",VLOOKUP(AD14,データベース!$A$29:$U$78,5))</f>
        <v/>
      </c>
      <c r="I14" s="382"/>
      <c r="J14" s="94"/>
      <c r="K14" s="361" t="str">
        <f>IF(AD14="","",VLOOKUP(AD14,データベース!$A$29:$U$78,8))</f>
        <v/>
      </c>
      <c r="L14" s="361"/>
      <c r="M14" s="361" t="str">
        <f>IF(AD14="","",VLOOKUP(AD14,データベース!$A$29:$U$78,10))</f>
        <v/>
      </c>
      <c r="N14" s="361"/>
      <c r="O14" s="361" t="str">
        <f>IF(AD14="","",VLOOKUP(AD14,データベース!$A$29:$U$78,12))</f>
        <v/>
      </c>
      <c r="P14" s="361"/>
      <c r="Q14" s="95" t="str">
        <f>IF(AD14="","",VLOOKUP(AD14,データベース!$A$29:$U$78,16))</f>
        <v/>
      </c>
      <c r="R14" s="96" t="str">
        <f t="shared" ref="R14:R17" si="3">MID(Q14,1,1)</f>
        <v/>
      </c>
      <c r="S14" s="96" t="str">
        <f t="shared" ref="S14:S17" si="4">MID(Q14,2,1)</f>
        <v/>
      </c>
      <c r="T14" s="96" t="str">
        <f t="shared" ref="T14:T17" si="5">MID(Q14,3,1)</f>
        <v/>
      </c>
      <c r="U14" s="96" t="str">
        <f t="shared" ref="U14:U17" si="6">MID(Q14,4,1)</f>
        <v/>
      </c>
      <c r="V14" s="96" t="str">
        <f t="shared" ref="V14:V17" si="7">MID(Q14,5,1)</f>
        <v/>
      </c>
      <c r="W14" s="96" t="str">
        <f t="shared" ref="W14:W17" si="8">MID(Q14,6,1)</f>
        <v/>
      </c>
      <c r="X14" s="96" t="str">
        <f t="shared" ref="X14:X17" si="9">MID(Q14,7,1)</f>
        <v/>
      </c>
      <c r="Y14" s="96" t="str">
        <f t="shared" ref="Y14:Y17" si="10">MID(Q14,8,1)</f>
        <v/>
      </c>
      <c r="Z14" s="96" t="str">
        <f t="shared" ref="Z14:Z17" si="11">MID(Q14,9,1)</f>
        <v/>
      </c>
      <c r="AA14" s="97"/>
      <c r="AB14" s="98"/>
      <c r="AC14" s="64">
        <v>2</v>
      </c>
      <c r="AD14" s="2"/>
      <c r="AF14" s="41">
        <v>2</v>
      </c>
      <c r="AG14" s="41">
        <f t="shared" si="1"/>
        <v>0</v>
      </c>
      <c r="AH14" s="41">
        <f t="shared" si="2"/>
        <v>0</v>
      </c>
      <c r="AI14" s="41">
        <f t="shared" ref="AI14:AI63" si="12">AH14*10</f>
        <v>0</v>
      </c>
      <c r="AJ14" s="41">
        <f t="shared" ref="AJ14:AJ63" si="13">AG14+AI14</f>
        <v>0</v>
      </c>
      <c r="AK14" s="42" t="str">
        <f>IF(VLOOKUP(AF14,データベース!$A$29:$G$78,2)=0,"",VLOOKUP(AF14,データベース!$A$29:$G$78,2))</f>
        <v/>
      </c>
      <c r="AL14" s="42" t="str">
        <f>IF(VLOOKUP(AF14,データベース!$A$29:$G$78,5)=0,"",VLOOKUP(AF14,データベース!$A$29:$G$78,5))</f>
        <v/>
      </c>
      <c r="AM14" s="43" t="str">
        <f t="shared" ref="AM14:AM62" si="14">AK14&amp;"　"&amp;AL14</f>
        <v>　</v>
      </c>
    </row>
    <row r="15" spans="1:39" ht="21" customHeight="1">
      <c r="A15" s="380">
        <v>3</v>
      </c>
      <c r="B15" s="456"/>
      <c r="C15" s="91" t="str">
        <f>IF(AD15="","",IF(VLOOKUP(AD15,$AF$13:$AJ$62,5)=1,"○",""))</f>
        <v/>
      </c>
      <c r="D15" s="92"/>
      <c r="E15" s="382" t="str">
        <f>IF(AD15="","",VLOOKUP(AD15,データベース!$A$29:$U$78,2))</f>
        <v/>
      </c>
      <c r="F15" s="382"/>
      <c r="G15" s="93"/>
      <c r="H15" s="382" t="str">
        <f>IF(AD15="","",VLOOKUP(AD15,データベース!$A$29:$U$78,5))</f>
        <v/>
      </c>
      <c r="I15" s="382"/>
      <c r="J15" s="94"/>
      <c r="K15" s="361" t="str">
        <f>IF(AD15="","",VLOOKUP(AD15,データベース!$A$29:$U$78,8))</f>
        <v/>
      </c>
      <c r="L15" s="361"/>
      <c r="M15" s="361" t="str">
        <f>IF(AD15="","",VLOOKUP(AD15,データベース!$A$29:$U$78,10))</f>
        <v/>
      </c>
      <c r="N15" s="361"/>
      <c r="O15" s="361" t="str">
        <f>IF(AD15="","",VLOOKUP(AD15,データベース!$A$29:$U$78,12))</f>
        <v/>
      </c>
      <c r="P15" s="361"/>
      <c r="Q15" s="95" t="str">
        <f>IF(AD15="","",VLOOKUP(AD15,データベース!$A$29:$U$78,16))</f>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6" t="str">
        <f t="shared" si="11"/>
        <v/>
      </c>
      <c r="AA15" s="97"/>
      <c r="AB15" s="98"/>
      <c r="AC15" s="64">
        <v>3</v>
      </c>
      <c r="AD15" s="2"/>
      <c r="AF15" s="41">
        <v>3</v>
      </c>
      <c r="AG15" s="41">
        <f t="shared" si="1"/>
        <v>0</v>
      </c>
      <c r="AH15" s="41">
        <f t="shared" si="2"/>
        <v>0</v>
      </c>
      <c r="AI15" s="41">
        <f t="shared" si="12"/>
        <v>0</v>
      </c>
      <c r="AJ15" s="41">
        <f t="shared" si="13"/>
        <v>0</v>
      </c>
      <c r="AK15" s="42" t="str">
        <f>IF(VLOOKUP(AF15,データベース!$A$29:$G$78,2)=0,"",VLOOKUP(AF15,データベース!$A$29:$G$78,2))</f>
        <v/>
      </c>
      <c r="AL15" s="42" t="str">
        <f>IF(VLOOKUP(AF15,データベース!$A$29:$G$78,5)=0,"",VLOOKUP(AF15,データベース!$A$29:$G$78,5))</f>
        <v/>
      </c>
      <c r="AM15" s="43" t="str">
        <f t="shared" si="14"/>
        <v>　</v>
      </c>
    </row>
    <row r="16" spans="1:39" ht="21" customHeight="1">
      <c r="A16" s="380">
        <v>4</v>
      </c>
      <c r="B16" s="456"/>
      <c r="C16" s="91" t="str">
        <f>IF(AD16="","",IF(VLOOKUP(AD16,$AF$13:$AJ$62,5)=1,"○",""))</f>
        <v/>
      </c>
      <c r="D16" s="92"/>
      <c r="E16" s="382" t="str">
        <f>IF(AD16="","",VLOOKUP(AD16,データベース!$A$29:$U$78,2))</f>
        <v/>
      </c>
      <c r="F16" s="382"/>
      <c r="G16" s="93"/>
      <c r="H16" s="382" t="str">
        <f>IF(AD16="","",VLOOKUP(AD16,データベース!$A$29:$U$78,5))</f>
        <v/>
      </c>
      <c r="I16" s="382"/>
      <c r="J16" s="94"/>
      <c r="K16" s="361" t="str">
        <f>IF(AD16="","",VLOOKUP(AD16,データベース!$A$29:$U$78,8))</f>
        <v/>
      </c>
      <c r="L16" s="361"/>
      <c r="M16" s="361" t="str">
        <f>IF(AD16="","",VLOOKUP(AD16,データベース!$A$29:$U$78,10))</f>
        <v/>
      </c>
      <c r="N16" s="361"/>
      <c r="O16" s="361" t="str">
        <f>IF(AD16="","",VLOOKUP(AD16,データベース!$A$29:$U$78,12))</f>
        <v/>
      </c>
      <c r="P16" s="361"/>
      <c r="Q16" s="95" t="str">
        <f>IF(AD16="","",VLOOKUP(AD16,データベース!$A$29:$U$78,16))</f>
        <v/>
      </c>
      <c r="R16" s="96" t="str">
        <f t="shared" si="3"/>
        <v/>
      </c>
      <c r="S16" s="96" t="str">
        <f t="shared" si="4"/>
        <v/>
      </c>
      <c r="T16" s="96" t="str">
        <f t="shared" si="5"/>
        <v/>
      </c>
      <c r="U16" s="96" t="str">
        <f t="shared" si="6"/>
        <v/>
      </c>
      <c r="V16" s="96" t="str">
        <f t="shared" si="7"/>
        <v/>
      </c>
      <c r="W16" s="96" t="str">
        <f t="shared" si="8"/>
        <v/>
      </c>
      <c r="X16" s="96" t="str">
        <f t="shared" si="9"/>
        <v/>
      </c>
      <c r="Y16" s="96" t="str">
        <f t="shared" si="10"/>
        <v/>
      </c>
      <c r="Z16" s="96" t="str">
        <f t="shared" si="11"/>
        <v/>
      </c>
      <c r="AA16" s="97"/>
      <c r="AB16" s="98"/>
      <c r="AC16" s="64">
        <v>4</v>
      </c>
      <c r="AD16" s="2"/>
      <c r="AF16" s="41">
        <v>4</v>
      </c>
      <c r="AG16" s="41">
        <f t="shared" si="1"/>
        <v>0</v>
      </c>
      <c r="AH16" s="41">
        <f t="shared" si="2"/>
        <v>0</v>
      </c>
      <c r="AI16" s="41">
        <f t="shared" si="12"/>
        <v>0</v>
      </c>
      <c r="AJ16" s="41">
        <f t="shared" si="13"/>
        <v>0</v>
      </c>
      <c r="AK16" s="42" t="str">
        <f>IF(VLOOKUP(AF16,データベース!$A$29:$G$78,2)=0,"",VLOOKUP(AF16,データベース!$A$29:$G$78,2))</f>
        <v/>
      </c>
      <c r="AL16" s="42" t="str">
        <f>IF(VLOOKUP(AF16,データベース!$A$29:$G$78,5)=0,"",VLOOKUP(AF16,データベース!$A$29:$G$78,5))</f>
        <v/>
      </c>
      <c r="AM16" s="43" t="str">
        <f t="shared" si="14"/>
        <v>　</v>
      </c>
    </row>
    <row r="17" spans="1:39" ht="21" customHeight="1" thickBot="1">
      <c r="A17" s="405">
        <v>5</v>
      </c>
      <c r="B17" s="509"/>
      <c r="C17" s="99" t="str">
        <f>IF(AD17="","",IF(VLOOKUP(AD17,$AF$13:$AJ$62,5)=1,"○",""))</f>
        <v/>
      </c>
      <c r="D17" s="100"/>
      <c r="E17" s="408" t="str">
        <f>IF(AD17="","",VLOOKUP(AD17,データベース!$A$29:$U$78,2))</f>
        <v/>
      </c>
      <c r="F17" s="408"/>
      <c r="G17" s="101"/>
      <c r="H17" s="408" t="str">
        <f>IF(AD17="","",VLOOKUP(AD17,データベース!$A$29:$U$78,5))</f>
        <v/>
      </c>
      <c r="I17" s="408"/>
      <c r="J17" s="102"/>
      <c r="K17" s="383" t="str">
        <f>IF(AD17="","",VLOOKUP(AD17,データベース!$A$29:$U$78,8))</f>
        <v/>
      </c>
      <c r="L17" s="383"/>
      <c r="M17" s="383" t="str">
        <f>IF(AD17="","",VLOOKUP(AD17,データベース!$A$29:$U$78,10))</f>
        <v/>
      </c>
      <c r="N17" s="383"/>
      <c r="O17" s="383" t="str">
        <f>IF(AD17="","",VLOOKUP(AD17,データベース!$A$29:$U$78,12))</f>
        <v/>
      </c>
      <c r="P17" s="383"/>
      <c r="Q17" s="103" t="str">
        <f>IF(AD17="","",VLOOKUP(AD17,データベース!$A$29:$U$78,16))</f>
        <v/>
      </c>
      <c r="R17" s="104" t="str">
        <f t="shared" si="3"/>
        <v/>
      </c>
      <c r="S17" s="104" t="str">
        <f t="shared" si="4"/>
        <v/>
      </c>
      <c r="T17" s="104" t="str">
        <f t="shared" si="5"/>
        <v/>
      </c>
      <c r="U17" s="104" t="str">
        <f t="shared" si="6"/>
        <v/>
      </c>
      <c r="V17" s="104" t="str">
        <f t="shared" si="7"/>
        <v/>
      </c>
      <c r="W17" s="104" t="str">
        <f t="shared" si="8"/>
        <v/>
      </c>
      <c r="X17" s="104" t="str">
        <f t="shared" si="9"/>
        <v/>
      </c>
      <c r="Y17" s="104" t="str">
        <f t="shared" si="10"/>
        <v/>
      </c>
      <c r="Z17" s="104" t="str">
        <f t="shared" si="11"/>
        <v/>
      </c>
      <c r="AA17" s="105"/>
      <c r="AB17" s="98"/>
      <c r="AC17" s="106">
        <v>5</v>
      </c>
      <c r="AD17" s="3"/>
      <c r="AF17" s="41">
        <v>5</v>
      </c>
      <c r="AG17" s="41">
        <f t="shared" si="1"/>
        <v>0</v>
      </c>
      <c r="AH17" s="41">
        <f t="shared" si="2"/>
        <v>0</v>
      </c>
      <c r="AI17" s="41">
        <f t="shared" si="12"/>
        <v>0</v>
      </c>
      <c r="AJ17" s="41">
        <f t="shared" si="13"/>
        <v>0</v>
      </c>
      <c r="AK17" s="42" t="str">
        <f>IF(VLOOKUP(AF17,データベース!$A$29:$G$78,2)=0,"",VLOOKUP(AF17,データベース!$A$29:$G$78,2))</f>
        <v/>
      </c>
      <c r="AL17" s="42" t="str">
        <f>IF(VLOOKUP(AF17,データベース!$A$29:$G$78,5)=0,"",VLOOKUP(AF17,データベース!$A$29:$G$78,5))</f>
        <v/>
      </c>
      <c r="AM17" s="43" t="str">
        <f t="shared" si="14"/>
        <v>　</v>
      </c>
    </row>
    <row r="18" spans="1:39" ht="21" customHeight="1">
      <c r="A18" s="424"/>
      <c r="B18" s="424"/>
      <c r="C18" s="424"/>
      <c r="D18" s="107"/>
      <c r="E18" s="433"/>
      <c r="F18" s="433"/>
      <c r="G18" s="108"/>
      <c r="H18" s="434"/>
      <c r="I18" s="434"/>
      <c r="J18" s="109"/>
      <c r="K18" s="435"/>
      <c r="L18" s="435"/>
      <c r="M18" s="435"/>
      <c r="N18" s="435"/>
      <c r="O18" s="435"/>
      <c r="P18" s="435"/>
      <c r="Q18" s="109"/>
      <c r="R18" s="76"/>
      <c r="S18" s="76"/>
      <c r="T18" s="76"/>
      <c r="U18" s="76"/>
      <c r="V18" s="76"/>
      <c r="W18" s="76"/>
      <c r="X18" s="76"/>
      <c r="Y18" s="76"/>
      <c r="Z18" s="76"/>
      <c r="AA18" s="108"/>
      <c r="AB18" s="98"/>
      <c r="AC18" s="32"/>
      <c r="AD18" s="18"/>
      <c r="AF18" s="41">
        <v>6</v>
      </c>
      <c r="AG18" s="41">
        <f t="shared" si="1"/>
        <v>0</v>
      </c>
      <c r="AH18" s="41">
        <f t="shared" si="2"/>
        <v>0</v>
      </c>
      <c r="AI18" s="41">
        <f t="shared" si="12"/>
        <v>0</v>
      </c>
      <c r="AJ18" s="41">
        <f t="shared" si="13"/>
        <v>0</v>
      </c>
      <c r="AK18" s="42" t="str">
        <f>IF(VLOOKUP(AF18,データベース!$A$29:$G$78,2)=0,"",VLOOKUP(AF18,データベース!$A$29:$G$78,2))</f>
        <v/>
      </c>
      <c r="AL18" s="42" t="str">
        <f>IF(VLOOKUP(AF18,データベース!$A$29:$G$78,5)=0,"",VLOOKUP(AF18,データベース!$A$29:$G$78,5))</f>
        <v/>
      </c>
      <c r="AM18" s="43" t="str">
        <f t="shared" si="14"/>
        <v>　</v>
      </c>
    </row>
    <row r="19" spans="1:39" ht="21" customHeight="1" thickBot="1">
      <c r="A19" s="110" t="s">
        <v>10</v>
      </c>
      <c r="B19" s="110"/>
      <c r="E19" s="111"/>
      <c r="F19" s="111"/>
      <c r="G19" s="111"/>
      <c r="H19" s="111"/>
      <c r="I19" s="111"/>
      <c r="J19" s="111"/>
      <c r="N19" s="112"/>
      <c r="O19" s="112"/>
      <c r="P19" s="112"/>
      <c r="Q19" s="112"/>
      <c r="R19" s="112"/>
      <c r="S19" s="112"/>
      <c r="T19" s="112"/>
      <c r="U19" s="112"/>
      <c r="V19" s="112"/>
      <c r="W19" s="112"/>
      <c r="X19" s="112"/>
      <c r="Y19" s="112"/>
      <c r="Z19" s="112"/>
      <c r="AA19" s="112"/>
      <c r="AF19" s="41">
        <v>7</v>
      </c>
      <c r="AG19" s="41">
        <f t="shared" si="1"/>
        <v>0</v>
      </c>
      <c r="AH19" s="41">
        <f t="shared" si="2"/>
        <v>0</v>
      </c>
      <c r="AI19" s="41">
        <f t="shared" si="12"/>
        <v>0</v>
      </c>
      <c r="AJ19" s="41">
        <f t="shared" si="13"/>
        <v>0</v>
      </c>
      <c r="AK19" s="42" t="str">
        <f>IF(VLOOKUP(AF19,データベース!$A$29:$G$78,2)=0,"",VLOOKUP(AF19,データベース!$A$29:$G$78,2))</f>
        <v/>
      </c>
      <c r="AL19" s="42" t="str">
        <f>IF(VLOOKUP(AF19,データベース!$A$29:$G$78,5)=0,"",VLOOKUP(AF19,データベース!$A$29:$G$78,5))</f>
        <v/>
      </c>
      <c r="AM19" s="43" t="str">
        <f t="shared" si="14"/>
        <v>　</v>
      </c>
    </row>
    <row r="20" spans="1:39" ht="21" customHeight="1" thickBot="1">
      <c r="A20" s="113" t="s">
        <v>11</v>
      </c>
      <c r="B20" s="26" t="s">
        <v>68</v>
      </c>
      <c r="C20" s="114" t="s">
        <v>82</v>
      </c>
      <c r="D20" s="372" t="s">
        <v>26</v>
      </c>
      <c r="E20" s="372"/>
      <c r="F20" s="372"/>
      <c r="G20" s="372"/>
      <c r="H20" s="372"/>
      <c r="I20" s="372"/>
      <c r="J20" s="373"/>
      <c r="K20" s="385" t="s">
        <v>5</v>
      </c>
      <c r="L20" s="385"/>
      <c r="M20" s="385" t="s">
        <v>6</v>
      </c>
      <c r="N20" s="385"/>
      <c r="O20" s="385" t="s">
        <v>7</v>
      </c>
      <c r="P20" s="385"/>
      <c r="Q20" s="386" t="s">
        <v>8</v>
      </c>
      <c r="R20" s="387"/>
      <c r="S20" s="387"/>
      <c r="T20" s="387"/>
      <c r="U20" s="387"/>
      <c r="V20" s="387"/>
      <c r="W20" s="387"/>
      <c r="X20" s="387"/>
      <c r="Y20" s="387"/>
      <c r="Z20" s="387"/>
      <c r="AA20" s="388"/>
      <c r="AC20" s="30"/>
      <c r="AD20" s="38" t="s">
        <v>33</v>
      </c>
      <c r="AE20" s="32"/>
      <c r="AF20" s="41">
        <v>8</v>
      </c>
      <c r="AG20" s="41">
        <f t="shared" si="1"/>
        <v>0</v>
      </c>
      <c r="AH20" s="41">
        <f t="shared" si="2"/>
        <v>0</v>
      </c>
      <c r="AI20" s="41">
        <f t="shared" si="12"/>
        <v>0</v>
      </c>
      <c r="AJ20" s="41">
        <f t="shared" si="13"/>
        <v>0</v>
      </c>
      <c r="AK20" s="42" t="str">
        <f>IF(VLOOKUP(AF20,データベース!$A$29:$G$78,2)=0,"",VLOOKUP(AF20,データベース!$A$29:$G$78,2))</f>
        <v/>
      </c>
      <c r="AL20" s="42" t="str">
        <f>IF(VLOOKUP(AF20,データベース!$A$29:$G$78,5)=0,"",VLOOKUP(AF20,データベース!$A$29:$G$78,5))</f>
        <v/>
      </c>
      <c r="AM20" s="43" t="str">
        <f t="shared" si="14"/>
        <v>　</v>
      </c>
    </row>
    <row r="21" spans="1:39" ht="21" customHeight="1">
      <c r="A21" s="370" t="s">
        <v>89</v>
      </c>
      <c r="B21" s="115" t="str">
        <f t="shared" ref="B21:B40" si="15">IF(AD21="","",IF(VLOOKUP(AD21,$AF$13:$AJ$62,3)=1,"○",""))</f>
        <v/>
      </c>
      <c r="C21" s="116" t="str">
        <f t="shared" ref="C21:C40" si="16">IF(AD21="","",IF(VLOOKUP(AD21,$AF$13:$AJ$62,2)=1,"○",""))</f>
        <v/>
      </c>
      <c r="D21" s="117"/>
      <c r="E21" s="394" t="str">
        <f>IF(AD21="","",VLOOKUP(AD21,データベース!$A$29:$U$78,2))</f>
        <v/>
      </c>
      <c r="F21" s="394"/>
      <c r="G21" s="85"/>
      <c r="H21" s="394" t="str">
        <f>IF(AD21="","",VLOOKUP(AD21,データベース!$A$29:$U$78,5))</f>
        <v/>
      </c>
      <c r="I21" s="394"/>
      <c r="J21" s="86"/>
      <c r="K21" s="391" t="str">
        <f>IF(AD21="","",VLOOKUP(AD21,データベース!$A$29:$U$78,8))</f>
        <v/>
      </c>
      <c r="L21" s="391"/>
      <c r="M21" s="391" t="str">
        <f>IF(AD21="","",VLOOKUP(AD21,データベース!$A$29:$U$78,10))</f>
        <v/>
      </c>
      <c r="N21" s="391"/>
      <c r="O21" s="391" t="str">
        <f>IF(AD21="","",VLOOKUP(AD21,データベース!$A$29:$U$78,12))</f>
        <v/>
      </c>
      <c r="P21" s="391"/>
      <c r="Q21" s="87" t="str">
        <f>IF(AD21="","",VLOOKUP(AD21,データベース!$A$29:$U$78,16))</f>
        <v/>
      </c>
      <c r="R21" s="88" t="str">
        <f>MID(Q21,1,1)</f>
        <v/>
      </c>
      <c r="S21" s="88" t="str">
        <f>MID(Q21,2,1)</f>
        <v/>
      </c>
      <c r="T21" s="88" t="str">
        <f>MID(Q21,3,1)</f>
        <v/>
      </c>
      <c r="U21" s="88" t="str">
        <f>MID(Q21,4,1)</f>
        <v/>
      </c>
      <c r="V21" s="88" t="str">
        <f>MID(Q21,5,1)</f>
        <v/>
      </c>
      <c r="W21" s="88" t="str">
        <f>MID(Q21,6,1)</f>
        <v/>
      </c>
      <c r="X21" s="88" t="str">
        <f>MID(Q21,7,1)</f>
        <v/>
      </c>
      <c r="Y21" s="88" t="str">
        <f>MID(Q21,8,1)</f>
        <v/>
      </c>
      <c r="Z21" s="88" t="str">
        <f>MID(Q21,9,1)</f>
        <v/>
      </c>
      <c r="AA21" s="118"/>
      <c r="AB21" s="32"/>
      <c r="AC21" s="409" t="s">
        <v>93</v>
      </c>
      <c r="AD21" s="4"/>
      <c r="AE21" s="32"/>
      <c r="AF21" s="41">
        <v>9</v>
      </c>
      <c r="AG21" s="41">
        <f t="shared" si="1"/>
        <v>0</v>
      </c>
      <c r="AH21" s="41">
        <f t="shared" si="2"/>
        <v>0</v>
      </c>
      <c r="AI21" s="41">
        <f t="shared" si="12"/>
        <v>0</v>
      </c>
      <c r="AJ21" s="41">
        <f t="shared" si="13"/>
        <v>0</v>
      </c>
      <c r="AK21" s="42" t="str">
        <f>IF(VLOOKUP(AF21,データベース!$A$29:$G$78,2)=0,"",VLOOKUP(AF21,データベース!$A$29:$G$78,2))</f>
        <v/>
      </c>
      <c r="AL21" s="42" t="str">
        <f>IF(VLOOKUP(AF21,データベース!$A$29:$G$78,5)=0,"",VLOOKUP(AF21,データベース!$A$29:$G$78,5))</f>
        <v/>
      </c>
      <c r="AM21" s="43" t="str">
        <f t="shared" si="14"/>
        <v>　</v>
      </c>
    </row>
    <row r="22" spans="1:39" ht="21" customHeight="1">
      <c r="A22" s="370"/>
      <c r="B22" s="119" t="str">
        <f t="shared" si="15"/>
        <v/>
      </c>
      <c r="C22" s="120" t="str">
        <f t="shared" si="16"/>
        <v/>
      </c>
      <c r="D22" s="121"/>
      <c r="E22" s="394" t="str">
        <f>IF(AD22="","",VLOOKUP(AD22,データベース!$A$29:$U$78,2))</f>
        <v/>
      </c>
      <c r="F22" s="394"/>
      <c r="G22" s="85"/>
      <c r="H22" s="394" t="str">
        <f>IF(AD22="","",VLOOKUP(AD22,データベース!$A$29:$U$78,5))</f>
        <v/>
      </c>
      <c r="I22" s="394"/>
      <c r="J22" s="86"/>
      <c r="K22" s="361" t="str">
        <f>IF(AD22="","",VLOOKUP(AD22,データベース!$A$29:$U$78,8))</f>
        <v/>
      </c>
      <c r="L22" s="361"/>
      <c r="M22" s="361" t="str">
        <f>IF(AD22="","",VLOOKUP(AD22,データベース!$A$29:$U$78,10))</f>
        <v/>
      </c>
      <c r="N22" s="361"/>
      <c r="O22" s="361" t="str">
        <f>IF(AD22="","",VLOOKUP(AD22,データベース!$A$29:$U$78,12))</f>
        <v/>
      </c>
      <c r="P22" s="361"/>
      <c r="Q22" s="95" t="str">
        <f>IF(AD22="","",VLOOKUP(AD22,データベース!$A$29:$U$78,16))</f>
        <v/>
      </c>
      <c r="R22" s="96" t="str">
        <f t="shared" ref="R22:R40" si="17">MID(Q22,1,1)</f>
        <v/>
      </c>
      <c r="S22" s="96" t="str">
        <f t="shared" ref="S22:S40" si="18">MID(Q22,2,1)</f>
        <v/>
      </c>
      <c r="T22" s="96" t="str">
        <f t="shared" ref="T22:T40" si="19">MID(Q22,3,1)</f>
        <v/>
      </c>
      <c r="U22" s="96" t="str">
        <f t="shared" ref="U22:U40" si="20">MID(Q22,4,1)</f>
        <v/>
      </c>
      <c r="V22" s="96" t="str">
        <f t="shared" ref="V22:V40" si="21">MID(Q22,5,1)</f>
        <v/>
      </c>
      <c r="W22" s="96" t="str">
        <f t="shared" ref="W22:W40" si="22">MID(Q22,6,1)</f>
        <v/>
      </c>
      <c r="X22" s="96" t="str">
        <f t="shared" ref="X22:X40" si="23">MID(Q22,7,1)</f>
        <v/>
      </c>
      <c r="Y22" s="96" t="str">
        <f t="shared" ref="Y22:Y40" si="24">MID(Q22,8,1)</f>
        <v/>
      </c>
      <c r="Z22" s="96" t="str">
        <f t="shared" ref="Z22:Z40" si="25">MID(Q22,9,1)</f>
        <v/>
      </c>
      <c r="AA22" s="122"/>
      <c r="AB22" s="98"/>
      <c r="AC22" s="380"/>
      <c r="AD22" s="2"/>
      <c r="AF22" s="41">
        <v>10</v>
      </c>
      <c r="AG22" s="41">
        <f t="shared" si="1"/>
        <v>0</v>
      </c>
      <c r="AH22" s="41">
        <f t="shared" si="2"/>
        <v>0</v>
      </c>
      <c r="AI22" s="41">
        <f t="shared" si="12"/>
        <v>0</v>
      </c>
      <c r="AJ22" s="41">
        <f t="shared" si="13"/>
        <v>0</v>
      </c>
      <c r="AK22" s="42" t="str">
        <f>IF(VLOOKUP(AF22,データベース!$A$29:$G$78,2)=0,"",VLOOKUP(AF22,データベース!$A$29:$G$78,2))</f>
        <v/>
      </c>
      <c r="AL22" s="42" t="str">
        <f>IF(VLOOKUP(AF22,データベース!$A$29:$G$78,5)=0,"",VLOOKUP(AF22,データベース!$A$29:$G$78,5))</f>
        <v/>
      </c>
      <c r="AM22" s="43" t="str">
        <f t="shared" si="14"/>
        <v>　</v>
      </c>
    </row>
    <row r="23" spans="1:39" ht="21" customHeight="1">
      <c r="A23" s="370"/>
      <c r="B23" s="119" t="str">
        <f t="shared" si="15"/>
        <v/>
      </c>
      <c r="C23" s="120" t="str">
        <f t="shared" si="16"/>
        <v/>
      </c>
      <c r="D23" s="121"/>
      <c r="E23" s="382" t="str">
        <f>IF(AD23="","",VLOOKUP(AD23,データベース!$A$29:$U$78,2))</f>
        <v/>
      </c>
      <c r="F23" s="382"/>
      <c r="G23" s="93"/>
      <c r="H23" s="382" t="str">
        <f>IF(AD23="","",VLOOKUP(AD23,データベース!$A$29:$U$78,5))</f>
        <v/>
      </c>
      <c r="I23" s="382"/>
      <c r="J23" s="94"/>
      <c r="K23" s="361" t="str">
        <f>IF(AD23="","",VLOOKUP(AD23,データベース!$A$29:$U$78,8))</f>
        <v/>
      </c>
      <c r="L23" s="361"/>
      <c r="M23" s="361" t="str">
        <f>IF(AD23="","",VLOOKUP(AD23,データベース!$A$29:$U$78,10))</f>
        <v/>
      </c>
      <c r="N23" s="361"/>
      <c r="O23" s="361" t="str">
        <f>IF(AD23="","",VLOOKUP(AD23,データベース!$A$29:$U$78,12))</f>
        <v/>
      </c>
      <c r="P23" s="361"/>
      <c r="Q23" s="95" t="str">
        <f>IF(AD23="","",VLOOKUP(AD23,データベース!$A$29:$U$78,16))</f>
        <v/>
      </c>
      <c r="R23" s="96" t="str">
        <f t="shared" si="17"/>
        <v/>
      </c>
      <c r="S23" s="96" t="str">
        <f t="shared" si="18"/>
        <v/>
      </c>
      <c r="T23" s="96" t="str">
        <f t="shared" si="19"/>
        <v/>
      </c>
      <c r="U23" s="96" t="str">
        <f t="shared" si="20"/>
        <v/>
      </c>
      <c r="V23" s="96" t="str">
        <f t="shared" si="21"/>
        <v/>
      </c>
      <c r="W23" s="96" t="str">
        <f t="shared" si="22"/>
        <v/>
      </c>
      <c r="X23" s="96" t="str">
        <f t="shared" si="23"/>
        <v/>
      </c>
      <c r="Y23" s="96" t="str">
        <f t="shared" si="24"/>
        <v/>
      </c>
      <c r="Z23" s="96" t="str">
        <f t="shared" si="25"/>
        <v/>
      </c>
      <c r="AA23" s="122"/>
      <c r="AB23" s="98"/>
      <c r="AC23" s="380"/>
      <c r="AD23" s="2"/>
      <c r="AF23" s="41">
        <v>11</v>
      </c>
      <c r="AG23" s="41">
        <f t="shared" si="1"/>
        <v>0</v>
      </c>
      <c r="AH23" s="41">
        <f t="shared" si="2"/>
        <v>0</v>
      </c>
      <c r="AI23" s="41">
        <f t="shared" si="12"/>
        <v>0</v>
      </c>
      <c r="AJ23" s="41">
        <f t="shared" si="13"/>
        <v>0</v>
      </c>
      <c r="AK23" s="42" t="str">
        <f>IF(VLOOKUP(AF23,データベース!$A$29:$G$78,2)=0,"",VLOOKUP(AF23,データベース!$A$29:$G$78,2))</f>
        <v/>
      </c>
      <c r="AL23" s="42" t="str">
        <f>IF(VLOOKUP(AF23,データベース!$A$29:$G$78,5)=0,"",VLOOKUP(AF23,データベース!$A$29:$G$78,5))</f>
        <v/>
      </c>
      <c r="AM23" s="43" t="str">
        <f t="shared" si="14"/>
        <v>　</v>
      </c>
    </row>
    <row r="24" spans="1:39" ht="21" customHeight="1" thickBot="1">
      <c r="A24" s="371"/>
      <c r="B24" s="123" t="str">
        <f t="shared" si="15"/>
        <v/>
      </c>
      <c r="C24" s="124" t="str">
        <f t="shared" si="16"/>
        <v/>
      </c>
      <c r="D24" s="125"/>
      <c r="E24" s="408" t="str">
        <f>IF(AD24="","",VLOOKUP(AD24,データベース!$A$29:$U$78,2))</f>
        <v/>
      </c>
      <c r="F24" s="408"/>
      <c r="G24" s="101"/>
      <c r="H24" s="408" t="str">
        <f>IF(AD24="","",VLOOKUP(AD24,データベース!$A$29:$U$78,5))</f>
        <v/>
      </c>
      <c r="I24" s="408"/>
      <c r="J24" s="102"/>
      <c r="K24" s="383" t="str">
        <f>IF(AD24="","",VLOOKUP(AD24,データベース!$A$29:$U$78,8))</f>
        <v/>
      </c>
      <c r="L24" s="383"/>
      <c r="M24" s="383" t="str">
        <f>IF(AD24="","",VLOOKUP(AD24,データベース!$A$29:$U$78,10))</f>
        <v/>
      </c>
      <c r="N24" s="383"/>
      <c r="O24" s="383" t="str">
        <f>IF(AD24="","",VLOOKUP(AD24,データベース!$A$29:$U$78,12))</f>
        <v/>
      </c>
      <c r="P24" s="383"/>
      <c r="Q24" s="103" t="str">
        <f>IF(AD24="","",VLOOKUP(AD24,データベース!$A$29:$U$78,16))</f>
        <v/>
      </c>
      <c r="R24" s="104" t="str">
        <f t="shared" si="17"/>
        <v/>
      </c>
      <c r="S24" s="104" t="str">
        <f t="shared" si="18"/>
        <v/>
      </c>
      <c r="T24" s="104" t="str">
        <f t="shared" si="19"/>
        <v/>
      </c>
      <c r="U24" s="104" t="str">
        <f t="shared" si="20"/>
        <v/>
      </c>
      <c r="V24" s="104" t="str">
        <f t="shared" si="21"/>
        <v/>
      </c>
      <c r="W24" s="104" t="str">
        <f t="shared" si="22"/>
        <v/>
      </c>
      <c r="X24" s="104" t="str">
        <f t="shared" si="23"/>
        <v/>
      </c>
      <c r="Y24" s="104" t="str">
        <f t="shared" si="24"/>
        <v/>
      </c>
      <c r="Z24" s="104" t="str">
        <f t="shared" si="25"/>
        <v/>
      </c>
      <c r="AA24" s="126"/>
      <c r="AB24" s="98"/>
      <c r="AC24" s="405"/>
      <c r="AD24" s="3"/>
      <c r="AF24" s="41">
        <v>12</v>
      </c>
      <c r="AG24" s="41">
        <f t="shared" si="1"/>
        <v>0</v>
      </c>
      <c r="AH24" s="41">
        <f t="shared" si="2"/>
        <v>0</v>
      </c>
      <c r="AI24" s="41">
        <f t="shared" si="12"/>
        <v>0</v>
      </c>
      <c r="AJ24" s="41">
        <f t="shared" si="13"/>
        <v>0</v>
      </c>
      <c r="AK24" s="42" t="str">
        <f>IF(VLOOKUP(AF24,データベース!$A$29:$G$78,2)=0,"",VLOOKUP(AF24,データベース!$A$29:$G$78,2))</f>
        <v/>
      </c>
      <c r="AL24" s="42" t="str">
        <f>IF(VLOOKUP(AF24,データベース!$A$29:$G$78,5)=0,"",VLOOKUP(AF24,データベース!$A$29:$G$78,5))</f>
        <v/>
      </c>
      <c r="AM24" s="43" t="str">
        <f t="shared" si="14"/>
        <v>　</v>
      </c>
    </row>
    <row r="25" spans="1:39" ht="21" customHeight="1">
      <c r="A25" s="369" t="s">
        <v>38</v>
      </c>
      <c r="B25" s="115" t="str">
        <f t="shared" si="15"/>
        <v/>
      </c>
      <c r="C25" s="116" t="str">
        <f t="shared" si="16"/>
        <v/>
      </c>
      <c r="D25" s="127"/>
      <c r="E25" s="427" t="str">
        <f>IF(AD25="","",VLOOKUP(AD25,データベース!$A$29:$U$78,2))</f>
        <v/>
      </c>
      <c r="F25" s="427"/>
      <c r="G25" s="128"/>
      <c r="H25" s="427" t="str">
        <f>IF(AD25="","",VLOOKUP(AD25,データベース!$A$29:$U$78,5))</f>
        <v/>
      </c>
      <c r="I25" s="427"/>
      <c r="J25" s="129"/>
      <c r="K25" s="410" t="str">
        <f>IF(AD25="","",VLOOKUP(AD25,データベース!$A$29:$U$78,8))</f>
        <v/>
      </c>
      <c r="L25" s="410"/>
      <c r="M25" s="410" t="str">
        <f>IF(AD25="","",VLOOKUP(AD25,データベース!$A$29:$U$78,10))</f>
        <v/>
      </c>
      <c r="N25" s="410"/>
      <c r="O25" s="410" t="str">
        <f>IF(AD25="","",VLOOKUP(AD25,データベース!$A$29:$U$78,12))</f>
        <v/>
      </c>
      <c r="P25" s="410"/>
      <c r="Q25" s="130" t="str">
        <f>IF(AD25="","",VLOOKUP(AD25,データベース!$A$29:$U$78,16))</f>
        <v/>
      </c>
      <c r="R25" s="66" t="str">
        <f t="shared" si="17"/>
        <v/>
      </c>
      <c r="S25" s="66" t="str">
        <f t="shared" si="18"/>
        <v/>
      </c>
      <c r="T25" s="66" t="str">
        <f t="shared" si="19"/>
        <v/>
      </c>
      <c r="U25" s="66" t="str">
        <f t="shared" si="20"/>
        <v/>
      </c>
      <c r="V25" s="66" t="str">
        <f t="shared" si="21"/>
        <v/>
      </c>
      <c r="W25" s="66" t="str">
        <f t="shared" si="22"/>
        <v/>
      </c>
      <c r="X25" s="66" t="str">
        <f t="shared" si="23"/>
        <v/>
      </c>
      <c r="Y25" s="66" t="str">
        <f t="shared" si="24"/>
        <v/>
      </c>
      <c r="Z25" s="66" t="str">
        <f t="shared" si="25"/>
        <v/>
      </c>
      <c r="AA25" s="131"/>
      <c r="AB25" s="98"/>
      <c r="AC25" s="409">
        <v>63</v>
      </c>
      <c r="AD25" s="4"/>
      <c r="AF25" s="41">
        <v>13</v>
      </c>
      <c r="AG25" s="41">
        <f t="shared" si="1"/>
        <v>0</v>
      </c>
      <c r="AH25" s="41">
        <f t="shared" si="2"/>
        <v>0</v>
      </c>
      <c r="AI25" s="41">
        <f t="shared" si="12"/>
        <v>0</v>
      </c>
      <c r="AJ25" s="41">
        <f t="shared" si="13"/>
        <v>0</v>
      </c>
      <c r="AK25" s="42" t="str">
        <f>IF(VLOOKUP(AF25,データベース!$A$29:$G$78,2)=0,"",VLOOKUP(AF25,データベース!$A$29:$G$78,2))</f>
        <v/>
      </c>
      <c r="AL25" s="42" t="str">
        <f>IF(VLOOKUP(AF25,データベース!$A$29:$G$78,5)=0,"",VLOOKUP(AF25,データベース!$A$29:$G$78,5))</f>
        <v/>
      </c>
      <c r="AM25" s="43" t="str">
        <f t="shared" si="14"/>
        <v>　</v>
      </c>
    </row>
    <row r="26" spans="1:39" ht="21" customHeight="1">
      <c r="A26" s="370"/>
      <c r="B26" s="119" t="str">
        <f t="shared" si="15"/>
        <v/>
      </c>
      <c r="C26" s="120" t="str">
        <f t="shared" si="16"/>
        <v/>
      </c>
      <c r="D26" s="121"/>
      <c r="E26" s="382" t="str">
        <f>IF(AD26="","",VLOOKUP(AD26,データベース!$A$29:$U$78,2))</f>
        <v/>
      </c>
      <c r="F26" s="382"/>
      <c r="G26" s="93"/>
      <c r="H26" s="382" t="str">
        <f>IF(AD26="","",VLOOKUP(AD26,データベース!$A$29:$U$78,5))</f>
        <v/>
      </c>
      <c r="I26" s="382"/>
      <c r="J26" s="94"/>
      <c r="K26" s="361" t="str">
        <f>IF(AD26="","",VLOOKUP(AD26,データベース!$A$29:$U$78,8))</f>
        <v/>
      </c>
      <c r="L26" s="361"/>
      <c r="M26" s="361" t="str">
        <f>IF(AD26="","",VLOOKUP(AD26,データベース!$A$29:$U$78,10))</f>
        <v/>
      </c>
      <c r="N26" s="361"/>
      <c r="O26" s="361" t="str">
        <f>IF(AD26="","",VLOOKUP(AD26,データベース!$A$29:$U$78,12))</f>
        <v/>
      </c>
      <c r="P26" s="361"/>
      <c r="Q26" s="95" t="str">
        <f>IF(AD26="","",VLOOKUP(AD26,データベース!$A$29:$U$78,16))</f>
        <v/>
      </c>
      <c r="R26" s="96" t="str">
        <f t="shared" si="17"/>
        <v/>
      </c>
      <c r="S26" s="96" t="str">
        <f t="shared" si="18"/>
        <v/>
      </c>
      <c r="T26" s="96" t="str">
        <f t="shared" si="19"/>
        <v/>
      </c>
      <c r="U26" s="96" t="str">
        <f t="shared" si="20"/>
        <v/>
      </c>
      <c r="V26" s="96" t="str">
        <f t="shared" si="21"/>
        <v/>
      </c>
      <c r="W26" s="96" t="str">
        <f t="shared" si="22"/>
        <v/>
      </c>
      <c r="X26" s="96" t="str">
        <f t="shared" si="23"/>
        <v/>
      </c>
      <c r="Y26" s="96" t="str">
        <f t="shared" si="24"/>
        <v/>
      </c>
      <c r="Z26" s="96" t="str">
        <f t="shared" si="25"/>
        <v/>
      </c>
      <c r="AA26" s="122"/>
      <c r="AB26" s="98"/>
      <c r="AC26" s="380"/>
      <c r="AD26" s="2"/>
      <c r="AF26" s="41">
        <v>14</v>
      </c>
      <c r="AG26" s="41">
        <f t="shared" si="1"/>
        <v>0</v>
      </c>
      <c r="AH26" s="41">
        <f t="shared" si="2"/>
        <v>0</v>
      </c>
      <c r="AI26" s="41">
        <f t="shared" si="12"/>
        <v>0</v>
      </c>
      <c r="AJ26" s="41">
        <f t="shared" si="13"/>
        <v>0</v>
      </c>
      <c r="AK26" s="42" t="str">
        <f>IF(VLOOKUP(AF26,データベース!$A$29:$G$78,2)=0,"",VLOOKUP(AF26,データベース!$A$29:$G$78,2))</f>
        <v/>
      </c>
      <c r="AL26" s="42" t="str">
        <f>IF(VLOOKUP(AF26,データベース!$A$29:$G$78,5)=0,"",VLOOKUP(AF26,データベース!$A$29:$G$78,5))</f>
        <v/>
      </c>
      <c r="AM26" s="43" t="str">
        <f t="shared" si="14"/>
        <v>　</v>
      </c>
    </row>
    <row r="27" spans="1:39" ht="21" customHeight="1">
      <c r="A27" s="370"/>
      <c r="B27" s="119" t="str">
        <f t="shared" si="15"/>
        <v/>
      </c>
      <c r="C27" s="120" t="str">
        <f t="shared" si="16"/>
        <v/>
      </c>
      <c r="D27" s="121"/>
      <c r="E27" s="382" t="str">
        <f>IF(AD27="","",VLOOKUP(AD27,データベース!$A$29:$U$78,2))</f>
        <v/>
      </c>
      <c r="F27" s="382"/>
      <c r="G27" s="93"/>
      <c r="H27" s="382" t="str">
        <f>IF(AD27="","",VLOOKUP(AD27,データベース!$A$29:$U$78,5))</f>
        <v/>
      </c>
      <c r="I27" s="382"/>
      <c r="J27" s="94"/>
      <c r="K27" s="361" t="str">
        <f>IF(AD27="","",VLOOKUP(AD27,データベース!$A$29:$U$78,8))</f>
        <v/>
      </c>
      <c r="L27" s="361"/>
      <c r="M27" s="361" t="str">
        <f>IF(AD27="","",VLOOKUP(AD27,データベース!$A$29:$U$78,10))</f>
        <v/>
      </c>
      <c r="N27" s="361"/>
      <c r="O27" s="361" t="str">
        <f>IF(AD27="","",VLOOKUP(AD27,データベース!$A$29:$U$78,12))</f>
        <v/>
      </c>
      <c r="P27" s="361"/>
      <c r="Q27" s="95" t="str">
        <f>IF(AD27="","",VLOOKUP(AD27,データベース!$A$29:$U$78,16))</f>
        <v/>
      </c>
      <c r="R27" s="96" t="str">
        <f t="shared" si="17"/>
        <v/>
      </c>
      <c r="S27" s="96" t="str">
        <f t="shared" si="18"/>
        <v/>
      </c>
      <c r="T27" s="96" t="str">
        <f t="shared" si="19"/>
        <v/>
      </c>
      <c r="U27" s="96" t="str">
        <f t="shared" si="20"/>
        <v/>
      </c>
      <c r="V27" s="96" t="str">
        <f t="shared" si="21"/>
        <v/>
      </c>
      <c r="W27" s="96" t="str">
        <f t="shared" si="22"/>
        <v/>
      </c>
      <c r="X27" s="96" t="str">
        <f t="shared" si="23"/>
        <v/>
      </c>
      <c r="Y27" s="96" t="str">
        <f t="shared" si="24"/>
        <v/>
      </c>
      <c r="Z27" s="96" t="str">
        <f t="shared" si="25"/>
        <v/>
      </c>
      <c r="AA27" s="122"/>
      <c r="AB27" s="98"/>
      <c r="AC27" s="380"/>
      <c r="AD27" s="2"/>
      <c r="AF27" s="41">
        <v>15</v>
      </c>
      <c r="AG27" s="41">
        <f t="shared" si="1"/>
        <v>0</v>
      </c>
      <c r="AH27" s="41">
        <f t="shared" si="2"/>
        <v>0</v>
      </c>
      <c r="AI27" s="41">
        <f t="shared" si="12"/>
        <v>0</v>
      </c>
      <c r="AJ27" s="41">
        <f t="shared" si="13"/>
        <v>0</v>
      </c>
      <c r="AK27" s="42" t="str">
        <f>IF(VLOOKUP(AF27,データベース!$A$29:$G$78,2)=0,"",VLOOKUP(AF27,データベース!$A$29:$G$78,2))</f>
        <v/>
      </c>
      <c r="AL27" s="42" t="str">
        <f>IF(VLOOKUP(AF27,データベース!$A$29:$G$78,5)=0,"",VLOOKUP(AF27,データベース!$A$29:$G$78,5))</f>
        <v/>
      </c>
      <c r="AM27" s="43" t="str">
        <f t="shared" si="14"/>
        <v>　</v>
      </c>
    </row>
    <row r="28" spans="1:39" ht="21" customHeight="1" thickBot="1">
      <c r="A28" s="371"/>
      <c r="B28" s="123" t="str">
        <f t="shared" si="15"/>
        <v/>
      </c>
      <c r="C28" s="124" t="str">
        <f t="shared" si="16"/>
        <v/>
      </c>
      <c r="D28" s="125"/>
      <c r="E28" s="408" t="str">
        <f>IF(AD28="","",VLOOKUP(AD28,データベース!$A$29:$U$78,2))</f>
        <v/>
      </c>
      <c r="F28" s="408"/>
      <c r="G28" s="101"/>
      <c r="H28" s="408" t="str">
        <f>IF(AD28="","",VLOOKUP(AD28,データベース!$A$29:$U$78,5))</f>
        <v/>
      </c>
      <c r="I28" s="408"/>
      <c r="J28" s="102"/>
      <c r="K28" s="383" t="str">
        <f>IF(AD28="","",VLOOKUP(AD28,データベース!$A$29:$U$78,8))</f>
        <v/>
      </c>
      <c r="L28" s="383"/>
      <c r="M28" s="383" t="str">
        <f>IF(AD28="","",VLOOKUP(AD28,データベース!$A$29:$U$78,10))</f>
        <v/>
      </c>
      <c r="N28" s="383"/>
      <c r="O28" s="383" t="str">
        <f>IF(AD28="","",VLOOKUP(AD28,データベース!$A$29:$U$78,12))</f>
        <v/>
      </c>
      <c r="P28" s="383"/>
      <c r="Q28" s="103" t="str">
        <f>IF(AD28="","",VLOOKUP(AD28,データベース!$A$29:$U$78,16))</f>
        <v/>
      </c>
      <c r="R28" s="104" t="str">
        <f t="shared" si="17"/>
        <v/>
      </c>
      <c r="S28" s="104" t="str">
        <f t="shared" si="18"/>
        <v/>
      </c>
      <c r="T28" s="104" t="str">
        <f t="shared" si="19"/>
        <v/>
      </c>
      <c r="U28" s="104" t="str">
        <f t="shared" si="20"/>
        <v/>
      </c>
      <c r="V28" s="104" t="str">
        <f t="shared" si="21"/>
        <v/>
      </c>
      <c r="W28" s="104" t="str">
        <f t="shared" si="22"/>
        <v/>
      </c>
      <c r="X28" s="104" t="str">
        <f t="shared" si="23"/>
        <v/>
      </c>
      <c r="Y28" s="104" t="str">
        <f t="shared" si="24"/>
        <v/>
      </c>
      <c r="Z28" s="104" t="str">
        <f t="shared" si="25"/>
        <v/>
      </c>
      <c r="AA28" s="126"/>
      <c r="AB28" s="98"/>
      <c r="AC28" s="405"/>
      <c r="AD28" s="3"/>
      <c r="AF28" s="41">
        <v>16</v>
      </c>
      <c r="AG28" s="41">
        <f t="shared" si="1"/>
        <v>0</v>
      </c>
      <c r="AH28" s="41">
        <f t="shared" si="2"/>
        <v>0</v>
      </c>
      <c r="AI28" s="41">
        <f t="shared" si="12"/>
        <v>0</v>
      </c>
      <c r="AJ28" s="41">
        <f t="shared" si="13"/>
        <v>0</v>
      </c>
      <c r="AK28" s="42" t="str">
        <f>IF(VLOOKUP(AF28,データベース!$A$29:$G$78,2)=0,"",VLOOKUP(AF28,データベース!$A$29:$G$78,2))</f>
        <v/>
      </c>
      <c r="AL28" s="42" t="str">
        <f>IF(VLOOKUP(AF28,データベース!$A$29:$G$78,5)=0,"",VLOOKUP(AF28,データベース!$A$29:$G$78,5))</f>
        <v/>
      </c>
      <c r="AM28" s="43" t="str">
        <f t="shared" si="14"/>
        <v>　</v>
      </c>
    </row>
    <row r="29" spans="1:39" ht="21" customHeight="1">
      <c r="A29" s="369" t="s">
        <v>51</v>
      </c>
      <c r="B29" s="115" t="str">
        <f t="shared" si="15"/>
        <v/>
      </c>
      <c r="C29" s="116" t="str">
        <f t="shared" si="16"/>
        <v/>
      </c>
      <c r="D29" s="127"/>
      <c r="E29" s="427" t="str">
        <f>IF(AD29="","",VLOOKUP(AD29,データベース!$A$29:$U$78,2))</f>
        <v/>
      </c>
      <c r="F29" s="427"/>
      <c r="G29" s="128"/>
      <c r="H29" s="427" t="str">
        <f>IF(AD29="","",VLOOKUP(AD29,データベース!$A$29:$U$78,5))</f>
        <v/>
      </c>
      <c r="I29" s="427"/>
      <c r="J29" s="129"/>
      <c r="K29" s="410" t="str">
        <f>IF(AD29="","",VLOOKUP(AD29,データベース!$A$29:$U$78,8))</f>
        <v/>
      </c>
      <c r="L29" s="410"/>
      <c r="M29" s="410" t="str">
        <f>IF(AD29="","",VLOOKUP(AD29,データベース!$A$29:$U$78,10))</f>
        <v/>
      </c>
      <c r="N29" s="410"/>
      <c r="O29" s="410" t="str">
        <f>IF(AD29="","",VLOOKUP(AD29,データベース!$A$29:$U$78,12))</f>
        <v/>
      </c>
      <c r="P29" s="410"/>
      <c r="Q29" s="130" t="str">
        <f>IF(AD29="","",VLOOKUP(AD29,データベース!$A$29:$U$78,16))</f>
        <v/>
      </c>
      <c r="R29" s="66" t="str">
        <f t="shared" si="17"/>
        <v/>
      </c>
      <c r="S29" s="66" t="str">
        <f t="shared" si="18"/>
        <v/>
      </c>
      <c r="T29" s="66" t="str">
        <f t="shared" si="19"/>
        <v/>
      </c>
      <c r="U29" s="66" t="str">
        <f t="shared" si="20"/>
        <v/>
      </c>
      <c r="V29" s="66" t="str">
        <f t="shared" si="21"/>
        <v/>
      </c>
      <c r="W29" s="66" t="str">
        <f t="shared" si="22"/>
        <v/>
      </c>
      <c r="X29" s="66" t="str">
        <f t="shared" si="23"/>
        <v/>
      </c>
      <c r="Y29" s="66" t="str">
        <f t="shared" si="24"/>
        <v/>
      </c>
      <c r="Z29" s="66" t="str">
        <f t="shared" si="25"/>
        <v/>
      </c>
      <c r="AA29" s="131"/>
      <c r="AB29" s="98"/>
      <c r="AC29" s="409">
        <v>57</v>
      </c>
      <c r="AD29" s="4"/>
      <c r="AF29" s="41">
        <v>17</v>
      </c>
      <c r="AG29" s="41">
        <f t="shared" si="1"/>
        <v>0</v>
      </c>
      <c r="AH29" s="41">
        <f t="shared" si="2"/>
        <v>0</v>
      </c>
      <c r="AI29" s="41">
        <f t="shared" si="12"/>
        <v>0</v>
      </c>
      <c r="AJ29" s="41">
        <f t="shared" si="13"/>
        <v>0</v>
      </c>
      <c r="AK29" s="42" t="str">
        <f>IF(VLOOKUP(AF29,データベース!$A$29:$G$78,2)=0,"",VLOOKUP(AF29,データベース!$A$29:$G$78,2))</f>
        <v/>
      </c>
      <c r="AL29" s="42" t="str">
        <f>IF(VLOOKUP(AF29,データベース!$A$29:$G$78,5)=0,"",VLOOKUP(AF29,データベース!$A$29:$G$78,5))</f>
        <v/>
      </c>
      <c r="AM29" s="43" t="str">
        <f t="shared" si="14"/>
        <v>　</v>
      </c>
    </row>
    <row r="30" spans="1:39" ht="21" customHeight="1">
      <c r="A30" s="370"/>
      <c r="B30" s="119" t="str">
        <f t="shared" si="15"/>
        <v/>
      </c>
      <c r="C30" s="120" t="str">
        <f t="shared" si="16"/>
        <v/>
      </c>
      <c r="D30" s="121"/>
      <c r="E30" s="382" t="str">
        <f>IF(AD30="","",VLOOKUP(AD30,データベース!$A$29:$U$78,2))</f>
        <v/>
      </c>
      <c r="F30" s="382"/>
      <c r="G30" s="93"/>
      <c r="H30" s="382" t="str">
        <f>IF(AD30="","",VLOOKUP(AD30,データベース!$A$29:$U$78,5))</f>
        <v/>
      </c>
      <c r="I30" s="382"/>
      <c r="J30" s="94"/>
      <c r="K30" s="361" t="str">
        <f>IF(AD30="","",VLOOKUP(AD30,データベース!$A$29:$U$78,8))</f>
        <v/>
      </c>
      <c r="L30" s="361"/>
      <c r="M30" s="361" t="str">
        <f>IF(AD30="","",VLOOKUP(AD30,データベース!$A$29:$U$78,10))</f>
        <v/>
      </c>
      <c r="N30" s="361"/>
      <c r="O30" s="361" t="str">
        <f>IF(AD30="","",VLOOKUP(AD30,データベース!$A$29:$U$78,12))</f>
        <v/>
      </c>
      <c r="P30" s="361"/>
      <c r="Q30" s="95" t="str">
        <f>IF(AD30="","",VLOOKUP(AD30,データベース!$A$29:$U$78,16))</f>
        <v/>
      </c>
      <c r="R30" s="96" t="str">
        <f t="shared" si="17"/>
        <v/>
      </c>
      <c r="S30" s="96" t="str">
        <f t="shared" si="18"/>
        <v/>
      </c>
      <c r="T30" s="96" t="str">
        <f t="shared" si="19"/>
        <v/>
      </c>
      <c r="U30" s="96" t="str">
        <f t="shared" si="20"/>
        <v/>
      </c>
      <c r="V30" s="96" t="str">
        <f t="shared" si="21"/>
        <v/>
      </c>
      <c r="W30" s="96" t="str">
        <f t="shared" si="22"/>
        <v/>
      </c>
      <c r="X30" s="96" t="str">
        <f t="shared" si="23"/>
        <v/>
      </c>
      <c r="Y30" s="96" t="str">
        <f t="shared" si="24"/>
        <v/>
      </c>
      <c r="Z30" s="96" t="str">
        <f t="shared" si="25"/>
        <v/>
      </c>
      <c r="AA30" s="122"/>
      <c r="AB30" s="98"/>
      <c r="AC30" s="380"/>
      <c r="AD30" s="2"/>
      <c r="AF30" s="41">
        <v>18</v>
      </c>
      <c r="AG30" s="41">
        <f t="shared" si="1"/>
        <v>0</v>
      </c>
      <c r="AH30" s="41">
        <f t="shared" si="2"/>
        <v>0</v>
      </c>
      <c r="AI30" s="41">
        <f t="shared" si="12"/>
        <v>0</v>
      </c>
      <c r="AJ30" s="41">
        <f t="shared" si="13"/>
        <v>0</v>
      </c>
      <c r="AK30" s="42" t="str">
        <f>IF(VLOOKUP(AF30,データベース!$A$29:$G$78,2)=0,"",VLOOKUP(AF30,データベース!$A$29:$G$78,2))</f>
        <v/>
      </c>
      <c r="AL30" s="42" t="str">
        <f>IF(VLOOKUP(AF30,データベース!$A$29:$G$78,5)=0,"",VLOOKUP(AF30,データベース!$A$29:$G$78,5))</f>
        <v/>
      </c>
      <c r="AM30" s="43" t="str">
        <f t="shared" si="14"/>
        <v>　</v>
      </c>
    </row>
    <row r="31" spans="1:39" ht="21" customHeight="1">
      <c r="A31" s="370"/>
      <c r="B31" s="119" t="str">
        <f t="shared" si="15"/>
        <v/>
      </c>
      <c r="C31" s="120" t="str">
        <f t="shared" si="16"/>
        <v/>
      </c>
      <c r="D31" s="121"/>
      <c r="E31" s="382" t="str">
        <f>IF(AD31="","",VLOOKUP(AD31,データベース!$A$29:$U$78,2))</f>
        <v/>
      </c>
      <c r="F31" s="382"/>
      <c r="G31" s="93"/>
      <c r="H31" s="382" t="str">
        <f>IF(AD31="","",VLOOKUP(AD31,データベース!$A$29:$U$78,5))</f>
        <v/>
      </c>
      <c r="I31" s="382"/>
      <c r="J31" s="94"/>
      <c r="K31" s="361" t="str">
        <f>IF(AD31="","",VLOOKUP(AD31,データベース!$A$29:$U$78,8))</f>
        <v/>
      </c>
      <c r="L31" s="361"/>
      <c r="M31" s="361" t="str">
        <f>IF(AD31="","",VLOOKUP(AD31,データベース!$A$29:$U$78,10))</f>
        <v/>
      </c>
      <c r="N31" s="361"/>
      <c r="O31" s="361" t="str">
        <f>IF(AD31="","",VLOOKUP(AD31,データベース!$A$29:$U$78,12))</f>
        <v/>
      </c>
      <c r="P31" s="361"/>
      <c r="Q31" s="95" t="str">
        <f>IF(AD31="","",VLOOKUP(AD31,データベース!$A$29:$U$78,16))</f>
        <v/>
      </c>
      <c r="R31" s="96" t="str">
        <f t="shared" si="17"/>
        <v/>
      </c>
      <c r="S31" s="96" t="str">
        <f t="shared" si="18"/>
        <v/>
      </c>
      <c r="T31" s="96" t="str">
        <f t="shared" si="19"/>
        <v/>
      </c>
      <c r="U31" s="96" t="str">
        <f t="shared" si="20"/>
        <v/>
      </c>
      <c r="V31" s="96" t="str">
        <f t="shared" si="21"/>
        <v/>
      </c>
      <c r="W31" s="96" t="str">
        <f t="shared" si="22"/>
        <v/>
      </c>
      <c r="X31" s="96" t="str">
        <f t="shared" si="23"/>
        <v/>
      </c>
      <c r="Y31" s="96" t="str">
        <f t="shared" si="24"/>
        <v/>
      </c>
      <c r="Z31" s="96" t="str">
        <f t="shared" si="25"/>
        <v/>
      </c>
      <c r="AA31" s="122"/>
      <c r="AB31" s="98"/>
      <c r="AC31" s="380"/>
      <c r="AD31" s="2"/>
      <c r="AF31" s="41">
        <v>19</v>
      </c>
      <c r="AG31" s="41">
        <f t="shared" si="1"/>
        <v>0</v>
      </c>
      <c r="AH31" s="41">
        <f t="shared" si="2"/>
        <v>0</v>
      </c>
      <c r="AI31" s="41">
        <f t="shared" si="12"/>
        <v>0</v>
      </c>
      <c r="AJ31" s="41">
        <f t="shared" si="13"/>
        <v>0</v>
      </c>
      <c r="AK31" s="42" t="str">
        <f>IF(VLOOKUP(AF31,データベース!$A$29:$G$78,2)=0,"",VLOOKUP(AF31,データベース!$A$29:$G$78,2))</f>
        <v/>
      </c>
      <c r="AL31" s="42" t="str">
        <f>IF(VLOOKUP(AF31,データベース!$A$29:$G$78,5)=0,"",VLOOKUP(AF31,データベース!$A$29:$G$78,5))</f>
        <v/>
      </c>
      <c r="AM31" s="43" t="str">
        <f t="shared" si="14"/>
        <v>　</v>
      </c>
    </row>
    <row r="32" spans="1:39" ht="21" customHeight="1" thickBot="1">
      <c r="A32" s="371"/>
      <c r="B32" s="123" t="str">
        <f t="shared" si="15"/>
        <v/>
      </c>
      <c r="C32" s="124" t="str">
        <f t="shared" si="16"/>
        <v/>
      </c>
      <c r="D32" s="125"/>
      <c r="E32" s="408" t="str">
        <f>IF(AD32="","",VLOOKUP(AD32,データベース!$A$29:$U$78,2))</f>
        <v/>
      </c>
      <c r="F32" s="408"/>
      <c r="G32" s="101"/>
      <c r="H32" s="408" t="str">
        <f>IF(AD32="","",VLOOKUP(AD32,データベース!$A$29:$U$78,5))</f>
        <v/>
      </c>
      <c r="I32" s="408"/>
      <c r="J32" s="102"/>
      <c r="K32" s="383" t="str">
        <f>IF(AD32="","",VLOOKUP(AD32,データベース!$A$29:$U$78,8))</f>
        <v/>
      </c>
      <c r="L32" s="383"/>
      <c r="M32" s="383" t="str">
        <f>IF(AD32="","",VLOOKUP(AD32,データベース!$A$29:$U$78,10))</f>
        <v/>
      </c>
      <c r="N32" s="383"/>
      <c r="O32" s="383" t="str">
        <f>IF(AD32="","",VLOOKUP(AD32,データベース!$A$29:$U$78,12))</f>
        <v/>
      </c>
      <c r="P32" s="383"/>
      <c r="Q32" s="103" t="str">
        <f>IF(AD32="","",VLOOKUP(AD32,データベース!$A$29:$U$78,16))</f>
        <v/>
      </c>
      <c r="R32" s="104" t="str">
        <f t="shared" si="17"/>
        <v/>
      </c>
      <c r="S32" s="104" t="str">
        <f t="shared" si="18"/>
        <v/>
      </c>
      <c r="T32" s="104" t="str">
        <f t="shared" si="19"/>
        <v/>
      </c>
      <c r="U32" s="104" t="str">
        <f t="shared" si="20"/>
        <v/>
      </c>
      <c r="V32" s="104" t="str">
        <f t="shared" si="21"/>
        <v/>
      </c>
      <c r="W32" s="104" t="str">
        <f t="shared" si="22"/>
        <v/>
      </c>
      <c r="X32" s="104" t="str">
        <f t="shared" si="23"/>
        <v/>
      </c>
      <c r="Y32" s="104" t="str">
        <f t="shared" si="24"/>
        <v/>
      </c>
      <c r="Z32" s="104" t="str">
        <f t="shared" si="25"/>
        <v/>
      </c>
      <c r="AA32" s="126"/>
      <c r="AB32" s="98"/>
      <c r="AC32" s="405"/>
      <c r="AD32" s="3"/>
      <c r="AF32" s="41">
        <v>20</v>
      </c>
      <c r="AG32" s="41">
        <f t="shared" si="1"/>
        <v>0</v>
      </c>
      <c r="AH32" s="41">
        <f t="shared" si="2"/>
        <v>0</v>
      </c>
      <c r="AI32" s="41">
        <f t="shared" si="12"/>
        <v>0</v>
      </c>
      <c r="AJ32" s="41">
        <f t="shared" si="13"/>
        <v>0</v>
      </c>
      <c r="AK32" s="42" t="str">
        <f>IF(VLOOKUP(AF32,データベース!$A$29:$G$78,2)=0,"",VLOOKUP(AF32,データベース!$A$29:$G$78,2))</f>
        <v/>
      </c>
      <c r="AL32" s="42" t="str">
        <f>IF(VLOOKUP(AF32,データベース!$A$29:$G$78,5)=0,"",VLOOKUP(AF32,データベース!$A$29:$G$78,5))</f>
        <v/>
      </c>
      <c r="AM32" s="43" t="str">
        <f t="shared" si="14"/>
        <v>　</v>
      </c>
    </row>
    <row r="33" spans="1:39" ht="21" customHeight="1">
      <c r="A33" s="369" t="s">
        <v>39</v>
      </c>
      <c r="B33" s="115" t="str">
        <f t="shared" si="15"/>
        <v/>
      </c>
      <c r="C33" s="116" t="str">
        <f t="shared" si="16"/>
        <v/>
      </c>
      <c r="D33" s="127"/>
      <c r="E33" s="427" t="str">
        <f>IF(AD33="","",VLOOKUP(AD33,データベース!$A$29:$U$78,2))</f>
        <v/>
      </c>
      <c r="F33" s="427"/>
      <c r="G33" s="128"/>
      <c r="H33" s="427" t="str">
        <f>IF(AD33="","",VLOOKUP(AD33,データベース!$A$29:$U$78,5))</f>
        <v/>
      </c>
      <c r="I33" s="427"/>
      <c r="J33" s="129"/>
      <c r="K33" s="410" t="str">
        <f>IF(AD33="","",VLOOKUP(AD33,データベース!$A$29:$U$78,8))</f>
        <v/>
      </c>
      <c r="L33" s="410"/>
      <c r="M33" s="410" t="str">
        <f>IF(AD33="","",VLOOKUP(AD33,データベース!$A$29:$U$78,10))</f>
        <v/>
      </c>
      <c r="N33" s="410"/>
      <c r="O33" s="410" t="str">
        <f>IF(AD33="","",VLOOKUP(AD33,データベース!$A$29:$U$78,12))</f>
        <v/>
      </c>
      <c r="P33" s="410"/>
      <c r="Q33" s="130" t="str">
        <f>IF(AD33="","",VLOOKUP(AD33,データベース!$A$29:$U$78,16))</f>
        <v/>
      </c>
      <c r="R33" s="66" t="str">
        <f t="shared" si="17"/>
        <v/>
      </c>
      <c r="S33" s="66" t="str">
        <f t="shared" si="18"/>
        <v/>
      </c>
      <c r="T33" s="66" t="str">
        <f t="shared" si="19"/>
        <v/>
      </c>
      <c r="U33" s="66" t="str">
        <f t="shared" si="20"/>
        <v/>
      </c>
      <c r="V33" s="66" t="str">
        <f t="shared" si="21"/>
        <v/>
      </c>
      <c r="W33" s="66" t="str">
        <f t="shared" si="22"/>
        <v/>
      </c>
      <c r="X33" s="66" t="str">
        <f t="shared" si="23"/>
        <v/>
      </c>
      <c r="Y33" s="66" t="str">
        <f t="shared" si="24"/>
        <v/>
      </c>
      <c r="Z33" s="66" t="str">
        <f t="shared" si="25"/>
        <v/>
      </c>
      <c r="AA33" s="131"/>
      <c r="AB33" s="98"/>
      <c r="AC33" s="409">
        <v>52</v>
      </c>
      <c r="AD33" s="4"/>
      <c r="AF33" s="41">
        <v>21</v>
      </c>
      <c r="AG33" s="41">
        <f t="shared" si="1"/>
        <v>0</v>
      </c>
      <c r="AH33" s="41">
        <f t="shared" si="2"/>
        <v>0</v>
      </c>
      <c r="AI33" s="41">
        <f t="shared" si="12"/>
        <v>0</v>
      </c>
      <c r="AJ33" s="41">
        <f t="shared" si="13"/>
        <v>0</v>
      </c>
      <c r="AK33" s="42" t="str">
        <f>IF(VLOOKUP(AF33,データベース!$A$29:$G$78,2)=0,"",VLOOKUP(AF33,データベース!$A$29:$G$78,2))</f>
        <v/>
      </c>
      <c r="AL33" s="42" t="str">
        <f>IF(VLOOKUP(AF33,データベース!$A$29:$G$78,5)=0,"",VLOOKUP(AF33,データベース!$A$29:$G$78,5))</f>
        <v/>
      </c>
      <c r="AM33" s="43" t="str">
        <f t="shared" si="14"/>
        <v>　</v>
      </c>
    </row>
    <row r="34" spans="1:39" ht="21" customHeight="1">
      <c r="A34" s="370"/>
      <c r="B34" s="119" t="str">
        <f t="shared" si="15"/>
        <v/>
      </c>
      <c r="C34" s="120" t="str">
        <f t="shared" si="16"/>
        <v/>
      </c>
      <c r="D34" s="121"/>
      <c r="E34" s="382" t="str">
        <f>IF(AD34="","",VLOOKUP(AD34,データベース!$A$29:$U$78,2))</f>
        <v/>
      </c>
      <c r="F34" s="382"/>
      <c r="G34" s="93"/>
      <c r="H34" s="382" t="str">
        <f>IF(AD34="","",VLOOKUP(AD34,データベース!$A$29:$U$78,5))</f>
        <v/>
      </c>
      <c r="I34" s="382"/>
      <c r="J34" s="94"/>
      <c r="K34" s="361" t="str">
        <f>IF(AD34="","",VLOOKUP(AD34,データベース!$A$29:$U$78,8))</f>
        <v/>
      </c>
      <c r="L34" s="361"/>
      <c r="M34" s="361" t="str">
        <f>IF(AD34="","",VLOOKUP(AD34,データベース!$A$29:$U$78,10))</f>
        <v/>
      </c>
      <c r="N34" s="361"/>
      <c r="O34" s="361" t="str">
        <f>IF(AD34="","",VLOOKUP(AD34,データベース!$A$29:$U$78,12))</f>
        <v/>
      </c>
      <c r="P34" s="361"/>
      <c r="Q34" s="95" t="str">
        <f>IF(AD34="","",VLOOKUP(AD34,データベース!$A$29:$U$78,16))</f>
        <v/>
      </c>
      <c r="R34" s="96" t="str">
        <f t="shared" si="17"/>
        <v/>
      </c>
      <c r="S34" s="96" t="str">
        <f t="shared" si="18"/>
        <v/>
      </c>
      <c r="T34" s="96" t="str">
        <f t="shared" si="19"/>
        <v/>
      </c>
      <c r="U34" s="96" t="str">
        <f t="shared" si="20"/>
        <v/>
      </c>
      <c r="V34" s="96" t="str">
        <f t="shared" si="21"/>
        <v/>
      </c>
      <c r="W34" s="96" t="str">
        <f t="shared" si="22"/>
        <v/>
      </c>
      <c r="X34" s="96" t="str">
        <f t="shared" si="23"/>
        <v/>
      </c>
      <c r="Y34" s="96" t="str">
        <f t="shared" si="24"/>
        <v/>
      </c>
      <c r="Z34" s="96" t="str">
        <f t="shared" si="25"/>
        <v/>
      </c>
      <c r="AA34" s="122"/>
      <c r="AB34" s="98"/>
      <c r="AC34" s="380"/>
      <c r="AD34" s="2"/>
      <c r="AF34" s="41">
        <v>22</v>
      </c>
      <c r="AG34" s="41">
        <f t="shared" si="1"/>
        <v>0</v>
      </c>
      <c r="AH34" s="41">
        <f t="shared" si="2"/>
        <v>0</v>
      </c>
      <c r="AI34" s="41">
        <f t="shared" si="12"/>
        <v>0</v>
      </c>
      <c r="AJ34" s="41">
        <f t="shared" si="13"/>
        <v>0</v>
      </c>
      <c r="AK34" s="42" t="str">
        <f>IF(VLOOKUP(AF34,データベース!$A$29:$G$78,2)=0,"",VLOOKUP(AF34,データベース!$A$29:$G$78,2))</f>
        <v/>
      </c>
      <c r="AL34" s="42" t="str">
        <f>IF(VLOOKUP(AF34,データベース!$A$29:$G$78,5)=0,"",VLOOKUP(AF34,データベース!$A$29:$G$78,5))</f>
        <v/>
      </c>
      <c r="AM34" s="43" t="str">
        <f t="shared" si="14"/>
        <v>　</v>
      </c>
    </row>
    <row r="35" spans="1:39" ht="21" customHeight="1">
      <c r="A35" s="370"/>
      <c r="B35" s="119" t="str">
        <f t="shared" si="15"/>
        <v/>
      </c>
      <c r="C35" s="120" t="str">
        <f t="shared" si="16"/>
        <v/>
      </c>
      <c r="D35" s="121"/>
      <c r="E35" s="382" t="str">
        <f>IF(AD35="","",VLOOKUP(AD35,データベース!$A$29:$U$78,2))</f>
        <v/>
      </c>
      <c r="F35" s="382"/>
      <c r="G35" s="93"/>
      <c r="H35" s="382" t="str">
        <f>IF(AD35="","",VLOOKUP(AD35,データベース!$A$29:$U$78,5))</f>
        <v/>
      </c>
      <c r="I35" s="382"/>
      <c r="J35" s="94"/>
      <c r="K35" s="361" t="str">
        <f>IF(AD35="","",VLOOKUP(AD35,データベース!$A$29:$U$78,8))</f>
        <v/>
      </c>
      <c r="L35" s="361"/>
      <c r="M35" s="361" t="str">
        <f>IF(AD35="","",VLOOKUP(AD35,データベース!$A$29:$U$78,10))</f>
        <v/>
      </c>
      <c r="N35" s="361"/>
      <c r="O35" s="361" t="str">
        <f>IF(AD35="","",VLOOKUP(AD35,データベース!$A$29:$U$78,12))</f>
        <v/>
      </c>
      <c r="P35" s="361"/>
      <c r="Q35" s="95" t="str">
        <f>IF(AD35="","",VLOOKUP(AD35,データベース!$A$29:$U$78,16))</f>
        <v/>
      </c>
      <c r="R35" s="96" t="str">
        <f t="shared" si="17"/>
        <v/>
      </c>
      <c r="S35" s="96" t="str">
        <f t="shared" si="18"/>
        <v/>
      </c>
      <c r="T35" s="96" t="str">
        <f t="shared" si="19"/>
        <v/>
      </c>
      <c r="U35" s="96" t="str">
        <f t="shared" si="20"/>
        <v/>
      </c>
      <c r="V35" s="96" t="str">
        <f t="shared" si="21"/>
        <v/>
      </c>
      <c r="W35" s="96" t="str">
        <f t="shared" si="22"/>
        <v/>
      </c>
      <c r="X35" s="96" t="str">
        <f t="shared" si="23"/>
        <v/>
      </c>
      <c r="Y35" s="96" t="str">
        <f t="shared" si="24"/>
        <v/>
      </c>
      <c r="Z35" s="96" t="str">
        <f t="shared" si="25"/>
        <v/>
      </c>
      <c r="AA35" s="122"/>
      <c r="AB35" s="98"/>
      <c r="AC35" s="380"/>
      <c r="AD35" s="2"/>
      <c r="AF35" s="41">
        <v>23</v>
      </c>
      <c r="AG35" s="41">
        <f t="shared" si="1"/>
        <v>0</v>
      </c>
      <c r="AH35" s="41">
        <f t="shared" si="2"/>
        <v>0</v>
      </c>
      <c r="AI35" s="41">
        <f t="shared" si="12"/>
        <v>0</v>
      </c>
      <c r="AJ35" s="41">
        <f t="shared" si="13"/>
        <v>0</v>
      </c>
      <c r="AK35" s="42" t="str">
        <f>IF(VLOOKUP(AF35,データベース!$A$29:$G$78,2)=0,"",VLOOKUP(AF35,データベース!$A$29:$G$78,2))</f>
        <v/>
      </c>
      <c r="AL35" s="42" t="str">
        <f>IF(VLOOKUP(AF35,データベース!$A$29:$G$78,5)=0,"",VLOOKUP(AF35,データベース!$A$29:$G$78,5))</f>
        <v/>
      </c>
      <c r="AM35" s="43" t="str">
        <f t="shared" si="14"/>
        <v>　</v>
      </c>
    </row>
    <row r="36" spans="1:39" ht="21" customHeight="1" thickBot="1">
      <c r="A36" s="371"/>
      <c r="B36" s="123" t="str">
        <f t="shared" si="15"/>
        <v/>
      </c>
      <c r="C36" s="124" t="str">
        <f t="shared" si="16"/>
        <v/>
      </c>
      <c r="D36" s="125"/>
      <c r="E36" s="408" t="str">
        <f>IF(AD36="","",VLOOKUP(AD36,データベース!$A$29:$U$78,2))</f>
        <v/>
      </c>
      <c r="F36" s="408"/>
      <c r="G36" s="101"/>
      <c r="H36" s="408" t="str">
        <f>IF(AD36="","",VLOOKUP(AD36,データベース!$A$29:$U$78,5))</f>
        <v/>
      </c>
      <c r="I36" s="408"/>
      <c r="J36" s="102"/>
      <c r="K36" s="383" t="str">
        <f>IF(AD36="","",VLOOKUP(AD36,データベース!$A$29:$U$78,8))</f>
        <v/>
      </c>
      <c r="L36" s="383"/>
      <c r="M36" s="383" t="str">
        <f>IF(AD36="","",VLOOKUP(AD36,データベース!$A$29:$U$78,10))</f>
        <v/>
      </c>
      <c r="N36" s="383"/>
      <c r="O36" s="383" t="str">
        <f>IF(AD36="","",VLOOKUP(AD36,データベース!$A$29:$U$78,12))</f>
        <v/>
      </c>
      <c r="P36" s="383"/>
      <c r="Q36" s="103" t="str">
        <f>IF(AD36="","",VLOOKUP(AD36,データベース!$A$29:$U$78,16))</f>
        <v/>
      </c>
      <c r="R36" s="104" t="str">
        <f t="shared" si="17"/>
        <v/>
      </c>
      <c r="S36" s="104" t="str">
        <f t="shared" si="18"/>
        <v/>
      </c>
      <c r="T36" s="104" t="str">
        <f t="shared" si="19"/>
        <v/>
      </c>
      <c r="U36" s="104" t="str">
        <f t="shared" si="20"/>
        <v/>
      </c>
      <c r="V36" s="104" t="str">
        <f t="shared" si="21"/>
        <v/>
      </c>
      <c r="W36" s="104" t="str">
        <f t="shared" si="22"/>
        <v/>
      </c>
      <c r="X36" s="104" t="str">
        <f t="shared" si="23"/>
        <v/>
      </c>
      <c r="Y36" s="104" t="str">
        <f t="shared" si="24"/>
        <v/>
      </c>
      <c r="Z36" s="104" t="str">
        <f t="shared" si="25"/>
        <v/>
      </c>
      <c r="AA36" s="126"/>
      <c r="AB36" s="98"/>
      <c r="AC36" s="405"/>
      <c r="AD36" s="3"/>
      <c r="AF36" s="41">
        <v>24</v>
      </c>
      <c r="AG36" s="41">
        <f t="shared" si="1"/>
        <v>0</v>
      </c>
      <c r="AH36" s="41">
        <f t="shared" si="2"/>
        <v>0</v>
      </c>
      <c r="AI36" s="41">
        <f t="shared" si="12"/>
        <v>0</v>
      </c>
      <c r="AJ36" s="41">
        <f t="shared" si="13"/>
        <v>0</v>
      </c>
      <c r="AK36" s="42" t="str">
        <f>IF(VLOOKUP(AF36,データベース!$A$29:$G$78,2)=0,"",VLOOKUP(AF36,データベース!$A$29:$G$78,2))</f>
        <v/>
      </c>
      <c r="AL36" s="42" t="str">
        <f>IF(VLOOKUP(AF36,データベース!$A$29:$G$78,5)=0,"",VLOOKUP(AF36,データベース!$A$29:$G$78,5))</f>
        <v/>
      </c>
      <c r="AM36" s="43" t="str">
        <f t="shared" si="14"/>
        <v>　</v>
      </c>
    </row>
    <row r="37" spans="1:39" ht="21" customHeight="1">
      <c r="A37" s="369" t="s">
        <v>40</v>
      </c>
      <c r="B37" s="115" t="str">
        <f t="shared" si="15"/>
        <v/>
      </c>
      <c r="C37" s="116" t="str">
        <f t="shared" si="16"/>
        <v/>
      </c>
      <c r="D37" s="127"/>
      <c r="E37" s="427" t="str">
        <f>IF(AD37="","",VLOOKUP(AD37,データベース!$A$29:$U$78,2))</f>
        <v/>
      </c>
      <c r="F37" s="427"/>
      <c r="G37" s="128"/>
      <c r="H37" s="427" t="str">
        <f>IF(AD37="","",VLOOKUP(AD37,データベース!$A$29:$U$78,5))</f>
        <v/>
      </c>
      <c r="I37" s="427"/>
      <c r="J37" s="129"/>
      <c r="K37" s="410" t="str">
        <f>IF(AD37="","",VLOOKUP(AD37,データベース!$A$29:$U$78,8))</f>
        <v/>
      </c>
      <c r="L37" s="410"/>
      <c r="M37" s="410" t="str">
        <f>IF(AD37="","",VLOOKUP(AD37,データベース!$A$29:$U$78,10))</f>
        <v/>
      </c>
      <c r="N37" s="410"/>
      <c r="O37" s="410" t="str">
        <f>IF(AD37="","",VLOOKUP(AD37,データベース!$A$29:$U$78,12))</f>
        <v/>
      </c>
      <c r="P37" s="410"/>
      <c r="Q37" s="130" t="str">
        <f>IF(AD37="","",VLOOKUP(AD37,データベース!$A$29:$U$78,16))</f>
        <v/>
      </c>
      <c r="R37" s="66" t="str">
        <f t="shared" si="17"/>
        <v/>
      </c>
      <c r="S37" s="66" t="str">
        <f t="shared" si="18"/>
        <v/>
      </c>
      <c r="T37" s="66" t="str">
        <f t="shared" si="19"/>
        <v/>
      </c>
      <c r="U37" s="66" t="str">
        <f t="shared" si="20"/>
        <v/>
      </c>
      <c r="V37" s="66" t="str">
        <f t="shared" si="21"/>
        <v/>
      </c>
      <c r="W37" s="66" t="str">
        <f t="shared" si="22"/>
        <v/>
      </c>
      <c r="X37" s="66" t="str">
        <f t="shared" si="23"/>
        <v/>
      </c>
      <c r="Y37" s="66" t="str">
        <f t="shared" si="24"/>
        <v/>
      </c>
      <c r="Z37" s="66" t="str">
        <f t="shared" si="25"/>
        <v/>
      </c>
      <c r="AA37" s="131"/>
      <c r="AB37" s="98"/>
      <c r="AC37" s="409">
        <v>48</v>
      </c>
      <c r="AD37" s="4"/>
      <c r="AF37" s="41">
        <v>25</v>
      </c>
      <c r="AG37" s="41">
        <f t="shared" si="1"/>
        <v>0</v>
      </c>
      <c r="AH37" s="41">
        <f t="shared" si="2"/>
        <v>0</v>
      </c>
      <c r="AI37" s="41">
        <f t="shared" si="12"/>
        <v>0</v>
      </c>
      <c r="AJ37" s="41">
        <f t="shared" si="13"/>
        <v>0</v>
      </c>
      <c r="AK37" s="42" t="str">
        <f>IF(VLOOKUP(AF37,データベース!$A$29:$G$78,2)=0,"",VLOOKUP(AF37,データベース!$A$29:$G$78,2))</f>
        <v/>
      </c>
      <c r="AL37" s="42" t="str">
        <f>IF(VLOOKUP(AF37,データベース!$A$29:$G$78,5)=0,"",VLOOKUP(AF37,データベース!$A$29:$G$78,5))</f>
        <v/>
      </c>
      <c r="AM37" s="43" t="str">
        <f t="shared" si="14"/>
        <v>　</v>
      </c>
    </row>
    <row r="38" spans="1:39" ht="21" customHeight="1">
      <c r="A38" s="370"/>
      <c r="B38" s="119" t="str">
        <f t="shared" si="15"/>
        <v/>
      </c>
      <c r="C38" s="120" t="str">
        <f t="shared" si="16"/>
        <v/>
      </c>
      <c r="D38" s="121"/>
      <c r="E38" s="382" t="str">
        <f>IF(AD38="","",VLOOKUP(AD38,データベース!$A$29:$U$78,2))</f>
        <v/>
      </c>
      <c r="F38" s="382"/>
      <c r="G38" s="93"/>
      <c r="H38" s="382" t="str">
        <f>IF(AD38="","",VLOOKUP(AD38,データベース!$A$29:$U$78,5))</f>
        <v/>
      </c>
      <c r="I38" s="382"/>
      <c r="J38" s="94"/>
      <c r="K38" s="361" t="str">
        <f>IF(AD38="","",VLOOKUP(AD38,データベース!$A$29:$U$78,8))</f>
        <v/>
      </c>
      <c r="L38" s="361"/>
      <c r="M38" s="361" t="str">
        <f>IF(AD38="","",VLOOKUP(AD38,データベース!$A$29:$U$78,10))</f>
        <v/>
      </c>
      <c r="N38" s="361"/>
      <c r="O38" s="361" t="str">
        <f>IF(AD38="","",VLOOKUP(AD38,データベース!$A$29:$U$78,12))</f>
        <v/>
      </c>
      <c r="P38" s="361"/>
      <c r="Q38" s="95" t="str">
        <f>IF(AD38="","",VLOOKUP(AD38,データベース!$A$29:$U$78,16))</f>
        <v/>
      </c>
      <c r="R38" s="96" t="str">
        <f t="shared" si="17"/>
        <v/>
      </c>
      <c r="S38" s="96" t="str">
        <f t="shared" si="18"/>
        <v/>
      </c>
      <c r="T38" s="96" t="str">
        <f t="shared" si="19"/>
        <v/>
      </c>
      <c r="U38" s="96" t="str">
        <f t="shared" si="20"/>
        <v/>
      </c>
      <c r="V38" s="96" t="str">
        <f t="shared" si="21"/>
        <v/>
      </c>
      <c r="W38" s="96" t="str">
        <f t="shared" si="22"/>
        <v/>
      </c>
      <c r="X38" s="96" t="str">
        <f t="shared" si="23"/>
        <v/>
      </c>
      <c r="Y38" s="96" t="str">
        <f t="shared" si="24"/>
        <v/>
      </c>
      <c r="Z38" s="96" t="str">
        <f t="shared" si="25"/>
        <v/>
      </c>
      <c r="AA38" s="122"/>
      <c r="AB38" s="98"/>
      <c r="AC38" s="380"/>
      <c r="AD38" s="2"/>
      <c r="AF38" s="41">
        <v>26</v>
      </c>
      <c r="AG38" s="41">
        <f t="shared" si="1"/>
        <v>0</v>
      </c>
      <c r="AH38" s="41">
        <f t="shared" si="2"/>
        <v>0</v>
      </c>
      <c r="AI38" s="41">
        <f t="shared" si="12"/>
        <v>0</v>
      </c>
      <c r="AJ38" s="41">
        <f t="shared" si="13"/>
        <v>0</v>
      </c>
      <c r="AK38" s="42" t="str">
        <f>IF(VLOOKUP(AF38,データベース!$A$29:$G$78,2)=0,"",VLOOKUP(AF38,データベース!$A$29:$G$78,2))</f>
        <v/>
      </c>
      <c r="AL38" s="42" t="str">
        <f>IF(VLOOKUP(AF38,データベース!$A$29:$G$78,5)=0,"",VLOOKUP(AF38,データベース!$A$29:$G$78,5))</f>
        <v/>
      </c>
      <c r="AM38" s="43" t="str">
        <f t="shared" si="14"/>
        <v>　</v>
      </c>
    </row>
    <row r="39" spans="1:39" ht="21" customHeight="1">
      <c r="A39" s="370"/>
      <c r="B39" s="119" t="str">
        <f t="shared" si="15"/>
        <v/>
      </c>
      <c r="C39" s="120" t="str">
        <f t="shared" si="16"/>
        <v/>
      </c>
      <c r="D39" s="121"/>
      <c r="E39" s="382" t="str">
        <f>IF(AD39="","",VLOOKUP(AD39,データベース!$A$29:$U$78,2))</f>
        <v/>
      </c>
      <c r="F39" s="382"/>
      <c r="G39" s="93"/>
      <c r="H39" s="382" t="str">
        <f>IF(AD39="","",VLOOKUP(AD39,データベース!$A$29:$U$78,5))</f>
        <v/>
      </c>
      <c r="I39" s="382"/>
      <c r="J39" s="94"/>
      <c r="K39" s="361" t="str">
        <f>IF(AD39="","",VLOOKUP(AD39,データベース!$A$29:$U$78,8))</f>
        <v/>
      </c>
      <c r="L39" s="361"/>
      <c r="M39" s="361" t="str">
        <f>IF(AD39="","",VLOOKUP(AD39,データベース!$A$29:$U$78,10))</f>
        <v/>
      </c>
      <c r="N39" s="361"/>
      <c r="O39" s="361" t="str">
        <f>IF(AD39="","",VLOOKUP(AD39,データベース!$A$29:$U$78,12))</f>
        <v/>
      </c>
      <c r="P39" s="361"/>
      <c r="Q39" s="95" t="str">
        <f>IF(AD39="","",VLOOKUP(AD39,データベース!$A$29:$U$78,16))</f>
        <v/>
      </c>
      <c r="R39" s="96" t="str">
        <f t="shared" si="17"/>
        <v/>
      </c>
      <c r="S39" s="96" t="str">
        <f t="shared" si="18"/>
        <v/>
      </c>
      <c r="T39" s="96" t="str">
        <f t="shared" si="19"/>
        <v/>
      </c>
      <c r="U39" s="96" t="str">
        <f t="shared" si="20"/>
        <v/>
      </c>
      <c r="V39" s="96" t="str">
        <f t="shared" si="21"/>
        <v/>
      </c>
      <c r="W39" s="96" t="str">
        <f t="shared" si="22"/>
        <v/>
      </c>
      <c r="X39" s="96" t="str">
        <f t="shared" si="23"/>
        <v/>
      </c>
      <c r="Y39" s="96" t="str">
        <f t="shared" si="24"/>
        <v/>
      </c>
      <c r="Z39" s="96" t="str">
        <f t="shared" si="25"/>
        <v/>
      </c>
      <c r="AA39" s="122"/>
      <c r="AB39" s="98"/>
      <c r="AC39" s="380"/>
      <c r="AD39" s="2"/>
      <c r="AF39" s="41">
        <v>27</v>
      </c>
      <c r="AG39" s="41">
        <f t="shared" si="1"/>
        <v>0</v>
      </c>
      <c r="AH39" s="41">
        <f t="shared" si="2"/>
        <v>0</v>
      </c>
      <c r="AI39" s="41">
        <f t="shared" si="12"/>
        <v>0</v>
      </c>
      <c r="AJ39" s="41">
        <f t="shared" si="13"/>
        <v>0</v>
      </c>
      <c r="AK39" s="42" t="str">
        <f>IF(VLOOKUP(AF39,データベース!$A$29:$G$78,2)=0,"",VLOOKUP(AF39,データベース!$A$29:$G$78,2))</f>
        <v/>
      </c>
      <c r="AL39" s="42" t="str">
        <f>IF(VLOOKUP(AF39,データベース!$A$29:$G$78,5)=0,"",VLOOKUP(AF39,データベース!$A$29:$G$78,5))</f>
        <v/>
      </c>
      <c r="AM39" s="43" t="str">
        <f t="shared" si="14"/>
        <v>　</v>
      </c>
    </row>
    <row r="40" spans="1:39" ht="21" customHeight="1" thickBot="1">
      <c r="A40" s="371"/>
      <c r="B40" s="123" t="str">
        <f t="shared" si="15"/>
        <v/>
      </c>
      <c r="C40" s="124" t="str">
        <f t="shared" si="16"/>
        <v/>
      </c>
      <c r="D40" s="125"/>
      <c r="E40" s="408" t="str">
        <f>IF(AD40="","",VLOOKUP(AD40,データベース!$A$29:$U$78,2))</f>
        <v/>
      </c>
      <c r="F40" s="408"/>
      <c r="G40" s="101"/>
      <c r="H40" s="408" t="str">
        <f>IF(AD40="","",VLOOKUP(AD40,データベース!$A$29:$U$78,5))</f>
        <v/>
      </c>
      <c r="I40" s="408"/>
      <c r="J40" s="102"/>
      <c r="K40" s="383" t="str">
        <f>IF(AD40="","",VLOOKUP(AD40,データベース!$A$29:$U$78,8))</f>
        <v/>
      </c>
      <c r="L40" s="383"/>
      <c r="M40" s="383" t="str">
        <f>IF(AD40="","",VLOOKUP(AD40,データベース!$A$29:$U$78,10))</f>
        <v/>
      </c>
      <c r="N40" s="383"/>
      <c r="O40" s="383" t="str">
        <f>IF(AD40="","",VLOOKUP(AD40,データベース!$A$29:$U$78,12))</f>
        <v/>
      </c>
      <c r="P40" s="383"/>
      <c r="Q40" s="103" t="str">
        <f>IF(AD40="","",VLOOKUP(AD40,データベース!$A$29:$U$78,16))</f>
        <v/>
      </c>
      <c r="R40" s="104" t="str">
        <f t="shared" si="17"/>
        <v/>
      </c>
      <c r="S40" s="104" t="str">
        <f t="shared" si="18"/>
        <v/>
      </c>
      <c r="T40" s="104" t="str">
        <f t="shared" si="19"/>
        <v/>
      </c>
      <c r="U40" s="104" t="str">
        <f t="shared" si="20"/>
        <v/>
      </c>
      <c r="V40" s="104" t="str">
        <f t="shared" si="21"/>
        <v/>
      </c>
      <c r="W40" s="104" t="str">
        <f t="shared" si="22"/>
        <v/>
      </c>
      <c r="X40" s="104" t="str">
        <f t="shared" si="23"/>
        <v/>
      </c>
      <c r="Y40" s="104" t="str">
        <f t="shared" si="24"/>
        <v/>
      </c>
      <c r="Z40" s="104" t="str">
        <f t="shared" si="25"/>
        <v/>
      </c>
      <c r="AA40" s="126"/>
      <c r="AB40" s="98"/>
      <c r="AC40" s="405"/>
      <c r="AD40" s="3"/>
      <c r="AF40" s="41">
        <v>28</v>
      </c>
      <c r="AG40" s="41">
        <f t="shared" si="1"/>
        <v>0</v>
      </c>
      <c r="AH40" s="41">
        <f t="shared" si="2"/>
        <v>0</v>
      </c>
      <c r="AI40" s="41">
        <f t="shared" si="12"/>
        <v>0</v>
      </c>
      <c r="AJ40" s="41">
        <f t="shared" si="13"/>
        <v>0</v>
      </c>
      <c r="AK40" s="42" t="str">
        <f>IF(VLOOKUP(AF40,データベース!$A$29:$G$78,2)=0,"",VLOOKUP(AF40,データベース!$A$29:$G$78,2))</f>
        <v/>
      </c>
      <c r="AL40" s="42" t="str">
        <f>IF(VLOOKUP(AF40,データベース!$A$29:$G$78,5)=0,"",VLOOKUP(AF40,データベース!$A$29:$G$78,5))</f>
        <v/>
      </c>
      <c r="AM40" s="43" t="str">
        <f t="shared" si="14"/>
        <v>　</v>
      </c>
    </row>
    <row r="41" spans="1:39" ht="21" customHeight="1">
      <c r="AB41" s="98"/>
      <c r="AF41" s="41">
        <v>29</v>
      </c>
      <c r="AG41" s="41">
        <f t="shared" si="1"/>
        <v>0</v>
      </c>
      <c r="AH41" s="41">
        <f t="shared" si="2"/>
        <v>0</v>
      </c>
      <c r="AI41" s="41">
        <f t="shared" si="12"/>
        <v>0</v>
      </c>
      <c r="AJ41" s="41">
        <f t="shared" si="13"/>
        <v>0</v>
      </c>
      <c r="AK41" s="42" t="str">
        <f>IF(VLOOKUP(AF41,データベース!$A$29:$G$78,2)=0,"",VLOOKUP(AF41,データベース!$A$29:$G$78,2))</f>
        <v/>
      </c>
      <c r="AL41" s="42" t="str">
        <f>IF(VLOOKUP(AF41,データベース!$A$29:$G$78,5)=0,"",VLOOKUP(AF41,データベース!$A$29:$G$78,5))</f>
        <v/>
      </c>
      <c r="AM41" s="43" t="str">
        <f t="shared" si="14"/>
        <v>　</v>
      </c>
    </row>
    <row r="42" spans="1:39" ht="21" customHeight="1" thickBot="1">
      <c r="AB42" s="32"/>
      <c r="AF42" s="41">
        <v>30</v>
      </c>
      <c r="AG42" s="41">
        <f t="shared" si="1"/>
        <v>0</v>
      </c>
      <c r="AH42" s="41">
        <f t="shared" si="2"/>
        <v>0</v>
      </c>
      <c r="AI42" s="41">
        <f t="shared" si="12"/>
        <v>0</v>
      </c>
      <c r="AJ42" s="41">
        <f t="shared" si="13"/>
        <v>0</v>
      </c>
      <c r="AK42" s="42" t="str">
        <f>IF(VLOOKUP(AF42,データベース!$A$29:$G$78,2)=0,"",VLOOKUP(AF42,データベース!$A$29:$G$78,2))</f>
        <v/>
      </c>
      <c r="AL42" s="42" t="str">
        <f>IF(VLOOKUP(AF42,データベース!$A$29:$G$78,5)=0,"",VLOOKUP(AF42,データベース!$A$29:$G$78,5))</f>
        <v/>
      </c>
      <c r="AM42" s="43" t="str">
        <f t="shared" si="14"/>
        <v>　</v>
      </c>
    </row>
    <row r="43" spans="1:39" ht="21" customHeight="1">
      <c r="A43" s="448" t="s">
        <v>60</v>
      </c>
      <c r="B43" s="565"/>
      <c r="C43" s="449"/>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4"/>
      <c r="AB43" s="32"/>
      <c r="AF43" s="41">
        <v>31</v>
      </c>
      <c r="AG43" s="41">
        <f t="shared" si="1"/>
        <v>0</v>
      </c>
      <c r="AH43" s="41">
        <f t="shared" si="2"/>
        <v>0</v>
      </c>
      <c r="AI43" s="41">
        <f t="shared" si="12"/>
        <v>0</v>
      </c>
      <c r="AJ43" s="41">
        <f t="shared" si="13"/>
        <v>0</v>
      </c>
      <c r="AK43" s="42" t="str">
        <f>IF(VLOOKUP(AF43,データベース!$A$29:$G$78,2)=0,"",VLOOKUP(AF43,データベース!$A$29:$G$78,2))</f>
        <v/>
      </c>
      <c r="AL43" s="42" t="str">
        <f>IF(VLOOKUP(AF43,データベース!$A$29:$G$78,5)=0,"",VLOOKUP(AF43,データベース!$A$29:$G$78,5))</f>
        <v/>
      </c>
      <c r="AM43" s="43" t="str">
        <f t="shared" si="14"/>
        <v>　</v>
      </c>
    </row>
    <row r="44" spans="1:39" ht="21" customHeight="1">
      <c r="A44" s="411"/>
      <c r="B44" s="566"/>
      <c r="C44" s="412"/>
      <c r="D44" s="32"/>
      <c r="E44" s="28" t="s">
        <v>12</v>
      </c>
      <c r="F44" s="32"/>
      <c r="G44" s="32"/>
      <c r="H44" s="32"/>
      <c r="I44" s="32"/>
      <c r="J44" s="32"/>
      <c r="K44" s="32"/>
      <c r="L44" s="32"/>
      <c r="M44" s="32"/>
      <c r="N44" s="32"/>
      <c r="O44" s="32"/>
      <c r="P44" s="32"/>
      <c r="Q44" s="32"/>
      <c r="R44" s="32"/>
      <c r="S44" s="32"/>
      <c r="T44" s="32"/>
      <c r="U44" s="32"/>
      <c r="V44" s="32"/>
      <c r="W44" s="32"/>
      <c r="X44" s="32"/>
      <c r="Y44" s="32"/>
      <c r="Z44" s="32"/>
      <c r="AA44" s="135"/>
      <c r="AB44" s="32"/>
      <c r="AF44" s="41">
        <v>32</v>
      </c>
      <c r="AG44" s="41">
        <f t="shared" si="1"/>
        <v>0</v>
      </c>
      <c r="AH44" s="41">
        <f t="shared" si="2"/>
        <v>0</v>
      </c>
      <c r="AI44" s="41">
        <f t="shared" si="12"/>
        <v>0</v>
      </c>
      <c r="AJ44" s="41">
        <f t="shared" si="13"/>
        <v>0</v>
      </c>
      <c r="AK44" s="42" t="str">
        <f>IF(VLOOKUP(AF44,データベース!$A$29:$G$78,2)=0,"",VLOOKUP(AF44,データベース!$A$29:$G$78,2))</f>
        <v/>
      </c>
      <c r="AL44" s="42" t="str">
        <f>IF(VLOOKUP(AF44,データベース!$A$29:$G$78,5)=0,"",VLOOKUP(AF44,データベース!$A$29:$G$78,5))</f>
        <v/>
      </c>
      <c r="AM44" s="43" t="str">
        <f t="shared" si="14"/>
        <v>　</v>
      </c>
    </row>
    <row r="45" spans="1:39" ht="21" customHeight="1">
      <c r="A45" s="411"/>
      <c r="B45" s="566"/>
      <c r="C45" s="412"/>
      <c r="D45" s="32"/>
      <c r="E45" s="428">
        <f ca="1">TODAY()</f>
        <v>43159</v>
      </c>
      <c r="F45" s="428"/>
      <c r="G45" s="428"/>
      <c r="H45" s="428"/>
      <c r="I45" s="32"/>
      <c r="J45" s="32"/>
      <c r="K45" s="32"/>
      <c r="L45" s="32"/>
      <c r="M45" s="32"/>
      <c r="N45" s="32"/>
      <c r="O45" s="32"/>
      <c r="P45" s="32"/>
      <c r="Q45" s="32"/>
      <c r="R45" s="32"/>
      <c r="S45" s="32"/>
      <c r="T45" s="32"/>
      <c r="U45" s="32"/>
      <c r="V45" s="32"/>
      <c r="W45" s="32"/>
      <c r="X45" s="32"/>
      <c r="Y45" s="32"/>
      <c r="Z45" s="32"/>
      <c r="AA45" s="135"/>
      <c r="AB45" s="32"/>
      <c r="AF45" s="41">
        <v>33</v>
      </c>
      <c r="AG45" s="41">
        <f t="shared" si="1"/>
        <v>0</v>
      </c>
      <c r="AH45" s="41">
        <f t="shared" si="2"/>
        <v>0</v>
      </c>
      <c r="AI45" s="41">
        <f t="shared" si="12"/>
        <v>0</v>
      </c>
      <c r="AJ45" s="41">
        <f t="shared" si="13"/>
        <v>0</v>
      </c>
      <c r="AK45" s="42" t="str">
        <f>IF(VLOOKUP(AF45,データベース!$A$29:$G$78,2)=0,"",VLOOKUP(AF45,データベース!$A$29:$G$78,2))</f>
        <v/>
      </c>
      <c r="AL45" s="42" t="str">
        <f>IF(VLOOKUP(AF45,データベース!$A$29:$G$78,5)=0,"",VLOOKUP(AF45,データベース!$A$29:$G$78,5))</f>
        <v/>
      </c>
      <c r="AM45" s="43" t="str">
        <f t="shared" si="14"/>
        <v>　</v>
      </c>
    </row>
    <row r="46" spans="1:39" ht="21" customHeight="1">
      <c r="A46" s="411"/>
      <c r="B46" s="566"/>
      <c r="C46" s="412"/>
      <c r="D46" s="32"/>
      <c r="E46" s="428"/>
      <c r="F46" s="428"/>
      <c r="G46" s="428"/>
      <c r="H46" s="428"/>
      <c r="I46" s="32"/>
      <c r="J46" s="147"/>
      <c r="K46" s="147"/>
      <c r="L46" s="147"/>
      <c r="M46" s="147"/>
      <c r="N46" s="147"/>
      <c r="O46" s="147"/>
      <c r="P46" s="568" t="str">
        <f>IF(データベース!A10="","",データベース!A10)</f>
        <v/>
      </c>
      <c r="Q46" s="568"/>
      <c r="R46" s="568"/>
      <c r="S46" s="568"/>
      <c r="T46" s="568"/>
      <c r="U46" s="568"/>
      <c r="V46" s="568"/>
      <c r="W46" s="568"/>
      <c r="X46" s="568"/>
      <c r="Y46" s="568"/>
      <c r="Z46" s="32"/>
      <c r="AA46" s="135"/>
      <c r="AB46" s="32"/>
      <c r="AF46" s="41">
        <v>34</v>
      </c>
      <c r="AG46" s="41">
        <f t="shared" si="1"/>
        <v>0</v>
      </c>
      <c r="AH46" s="41">
        <f t="shared" si="2"/>
        <v>0</v>
      </c>
      <c r="AI46" s="41">
        <f t="shared" si="12"/>
        <v>0</v>
      </c>
      <c r="AJ46" s="41">
        <f t="shared" si="13"/>
        <v>0</v>
      </c>
      <c r="AK46" s="42" t="str">
        <f>IF(VLOOKUP(AF46,データベース!$A$29:$G$78,2)=0,"",VLOOKUP(AF46,データベース!$A$29:$G$78,2))</f>
        <v/>
      </c>
      <c r="AL46" s="42" t="str">
        <f>IF(VLOOKUP(AF46,データベース!$A$29:$G$78,5)=0,"",VLOOKUP(AF46,データベース!$A$29:$G$78,5))</f>
        <v/>
      </c>
      <c r="AM46" s="43" t="str">
        <f t="shared" si="14"/>
        <v>　</v>
      </c>
    </row>
    <row r="47" spans="1:39" ht="21" customHeight="1">
      <c r="A47" s="411"/>
      <c r="B47" s="566"/>
      <c r="C47" s="412"/>
      <c r="D47" s="147"/>
      <c r="E47" s="147"/>
      <c r="F47" s="415" t="str">
        <f>IF(データベース!A8="","",データベース!A8&amp;データベース!D8&amp;データベース!G8)</f>
        <v/>
      </c>
      <c r="G47" s="415"/>
      <c r="H47" s="415"/>
      <c r="I47" s="415"/>
      <c r="J47" s="415"/>
      <c r="K47" s="415"/>
      <c r="L47" s="415"/>
      <c r="M47" s="415"/>
      <c r="N47" s="416" t="s">
        <v>176</v>
      </c>
      <c r="O47" s="416"/>
      <c r="P47" s="569"/>
      <c r="Q47" s="569"/>
      <c r="R47" s="569"/>
      <c r="S47" s="569"/>
      <c r="T47" s="569"/>
      <c r="U47" s="569"/>
      <c r="V47" s="569"/>
      <c r="W47" s="569"/>
      <c r="X47" s="569"/>
      <c r="Y47" s="569"/>
      <c r="Z47" s="148" t="s">
        <v>13</v>
      </c>
      <c r="AA47" s="135"/>
      <c r="AB47" s="32"/>
      <c r="AF47" s="41">
        <v>35</v>
      </c>
      <c r="AG47" s="41">
        <f t="shared" si="1"/>
        <v>0</v>
      </c>
      <c r="AH47" s="41">
        <f t="shared" si="2"/>
        <v>0</v>
      </c>
      <c r="AI47" s="41">
        <f t="shared" si="12"/>
        <v>0</v>
      </c>
      <c r="AJ47" s="41">
        <f t="shared" si="13"/>
        <v>0</v>
      </c>
      <c r="AK47" s="42" t="str">
        <f>IF(VLOOKUP(AF47,データベース!$A$29:$G$78,2)=0,"",VLOOKUP(AF47,データベース!$A$29:$G$78,2))</f>
        <v/>
      </c>
      <c r="AL47" s="42" t="str">
        <f>IF(VLOOKUP(AF47,データベース!$A$29:$G$78,5)=0,"",VLOOKUP(AF47,データベース!$A$29:$G$78,5))</f>
        <v/>
      </c>
      <c r="AM47" s="43" t="str">
        <f t="shared" si="14"/>
        <v>　</v>
      </c>
    </row>
    <row r="48" spans="1:39" ht="21" customHeight="1" thickBot="1">
      <c r="A48" s="413"/>
      <c r="B48" s="567"/>
      <c r="C48" s="414"/>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6"/>
      <c r="AB48" s="32"/>
      <c r="AF48" s="41">
        <v>36</v>
      </c>
      <c r="AG48" s="41">
        <f t="shared" si="1"/>
        <v>0</v>
      </c>
      <c r="AH48" s="41">
        <f t="shared" si="2"/>
        <v>0</v>
      </c>
      <c r="AI48" s="41">
        <f t="shared" si="12"/>
        <v>0</v>
      </c>
      <c r="AJ48" s="41">
        <f t="shared" si="13"/>
        <v>0</v>
      </c>
      <c r="AK48" s="42" t="str">
        <f>IF(VLOOKUP(AF48,データベース!$A$29:$G$78,2)=0,"",VLOOKUP(AF48,データベース!$A$29:$G$78,2))</f>
        <v/>
      </c>
      <c r="AL48" s="42" t="str">
        <f>IF(VLOOKUP(AF48,データベース!$A$29:$G$78,5)=0,"",VLOOKUP(AF48,データベース!$A$29:$G$78,5))</f>
        <v/>
      </c>
      <c r="AM48" s="43" t="str">
        <f t="shared" si="14"/>
        <v>　</v>
      </c>
    </row>
    <row r="49" spans="28:39" ht="21" customHeight="1">
      <c r="AB49" s="32"/>
      <c r="AF49" s="41">
        <v>37</v>
      </c>
      <c r="AG49" s="41">
        <f t="shared" si="1"/>
        <v>0</v>
      </c>
      <c r="AH49" s="41">
        <f t="shared" si="2"/>
        <v>0</v>
      </c>
      <c r="AI49" s="41">
        <f t="shared" si="12"/>
        <v>0</v>
      </c>
      <c r="AJ49" s="41">
        <f t="shared" si="13"/>
        <v>0</v>
      </c>
      <c r="AK49" s="42" t="str">
        <f>IF(VLOOKUP(AF49,データベース!$A$29:$G$78,2)=0,"",VLOOKUP(AF49,データベース!$A$29:$G$78,2))</f>
        <v/>
      </c>
      <c r="AL49" s="42" t="str">
        <f>IF(VLOOKUP(AF49,データベース!$A$29:$G$78,5)=0,"",VLOOKUP(AF49,データベース!$A$29:$G$78,5))</f>
        <v/>
      </c>
      <c r="AM49" s="43" t="str">
        <f t="shared" si="14"/>
        <v>　</v>
      </c>
    </row>
    <row r="50" spans="28:39" ht="21" customHeight="1">
      <c r="AB50" s="32"/>
      <c r="AF50" s="41">
        <v>38</v>
      </c>
      <c r="AG50" s="41">
        <f t="shared" si="1"/>
        <v>0</v>
      </c>
      <c r="AH50" s="41">
        <f t="shared" si="2"/>
        <v>0</v>
      </c>
      <c r="AI50" s="41">
        <f t="shared" si="12"/>
        <v>0</v>
      </c>
      <c r="AJ50" s="41">
        <f t="shared" si="13"/>
        <v>0</v>
      </c>
      <c r="AK50" s="42" t="str">
        <f>IF(VLOOKUP(AF50,データベース!$A$29:$G$78,2)=0,"",VLOOKUP(AF50,データベース!$A$29:$G$78,2))</f>
        <v/>
      </c>
      <c r="AL50" s="42" t="str">
        <f>IF(VLOOKUP(AF50,データベース!$A$29:$G$78,5)=0,"",VLOOKUP(AF50,データベース!$A$29:$G$78,5))</f>
        <v/>
      </c>
      <c r="AM50" s="43" t="str">
        <f t="shared" si="14"/>
        <v>　</v>
      </c>
    </row>
    <row r="51" spans="28:39" ht="21" customHeight="1">
      <c r="AF51" s="41">
        <v>39</v>
      </c>
      <c r="AG51" s="41">
        <f t="shared" si="1"/>
        <v>0</v>
      </c>
      <c r="AH51" s="41">
        <f t="shared" si="2"/>
        <v>0</v>
      </c>
      <c r="AI51" s="41">
        <f t="shared" si="12"/>
        <v>0</v>
      </c>
      <c r="AJ51" s="41">
        <f t="shared" si="13"/>
        <v>0</v>
      </c>
      <c r="AK51" s="42" t="str">
        <f>IF(VLOOKUP(AF51,データベース!$A$29:$G$78,2)=0,"",VLOOKUP(AF51,データベース!$A$29:$G$78,2))</f>
        <v/>
      </c>
      <c r="AL51" s="42" t="str">
        <f>IF(VLOOKUP(AF51,データベース!$A$29:$G$78,5)=0,"",VLOOKUP(AF51,データベース!$A$29:$G$78,5))</f>
        <v/>
      </c>
      <c r="AM51" s="43" t="str">
        <f t="shared" si="14"/>
        <v>　</v>
      </c>
    </row>
    <row r="52" spans="28:39" ht="21" customHeight="1">
      <c r="AF52" s="41">
        <v>40</v>
      </c>
      <c r="AG52" s="41">
        <f t="shared" si="1"/>
        <v>0</v>
      </c>
      <c r="AH52" s="41">
        <f t="shared" si="2"/>
        <v>0</v>
      </c>
      <c r="AI52" s="41">
        <f t="shared" si="12"/>
        <v>0</v>
      </c>
      <c r="AJ52" s="41">
        <f t="shared" si="13"/>
        <v>0</v>
      </c>
      <c r="AK52" s="42" t="str">
        <f>IF(VLOOKUP(AF52,データベース!$A$29:$G$78,2)=0,"",VLOOKUP(AF52,データベース!$A$29:$G$78,2))</f>
        <v/>
      </c>
      <c r="AL52" s="42" t="str">
        <f>IF(VLOOKUP(AF52,データベース!$A$29:$G$78,5)=0,"",VLOOKUP(AF52,データベース!$A$29:$G$78,5))</f>
        <v/>
      </c>
      <c r="AM52" s="43" t="str">
        <f t="shared" si="14"/>
        <v>　</v>
      </c>
    </row>
    <row r="53" spans="28:39" ht="21" customHeight="1">
      <c r="AF53" s="41">
        <v>41</v>
      </c>
      <c r="AG53" s="41">
        <f t="shared" si="1"/>
        <v>0</v>
      </c>
      <c r="AH53" s="41">
        <f t="shared" si="2"/>
        <v>0</v>
      </c>
      <c r="AI53" s="41">
        <f t="shared" si="12"/>
        <v>0</v>
      </c>
      <c r="AJ53" s="41">
        <f t="shared" si="13"/>
        <v>0</v>
      </c>
      <c r="AK53" s="42" t="str">
        <f>IF(VLOOKUP(AF53,データベース!$A$29:$G$78,2)=0,"",VLOOKUP(AF53,データベース!$A$29:$G$78,2))</f>
        <v/>
      </c>
      <c r="AL53" s="42" t="str">
        <f>IF(VLOOKUP(AF53,データベース!$A$29:$G$78,5)=0,"",VLOOKUP(AF53,データベース!$A$29:$G$78,5))</f>
        <v/>
      </c>
      <c r="AM53" s="43" t="str">
        <f t="shared" si="14"/>
        <v>　</v>
      </c>
    </row>
    <row r="54" spans="28:39" ht="21" customHeight="1">
      <c r="AF54" s="41">
        <v>42</v>
      </c>
      <c r="AG54" s="41">
        <f t="shared" si="1"/>
        <v>0</v>
      </c>
      <c r="AH54" s="41">
        <f t="shared" si="2"/>
        <v>0</v>
      </c>
      <c r="AI54" s="41">
        <f t="shared" si="12"/>
        <v>0</v>
      </c>
      <c r="AJ54" s="41">
        <f t="shared" si="13"/>
        <v>0</v>
      </c>
      <c r="AK54" s="42" t="str">
        <f>IF(VLOOKUP(AF54,データベース!$A$29:$G$78,2)=0,"",VLOOKUP(AF54,データベース!$A$29:$G$78,2))</f>
        <v/>
      </c>
      <c r="AL54" s="42" t="str">
        <f>IF(VLOOKUP(AF54,データベース!$A$29:$G$78,5)=0,"",VLOOKUP(AF54,データベース!$A$29:$G$78,5))</f>
        <v/>
      </c>
      <c r="AM54" s="43" t="str">
        <f t="shared" si="14"/>
        <v>　</v>
      </c>
    </row>
    <row r="55" spans="28:39" ht="21" customHeight="1">
      <c r="AF55" s="41">
        <v>43</v>
      </c>
      <c r="AG55" s="41">
        <f t="shared" si="1"/>
        <v>0</v>
      </c>
      <c r="AH55" s="41">
        <f t="shared" si="2"/>
        <v>0</v>
      </c>
      <c r="AI55" s="41">
        <f t="shared" si="12"/>
        <v>0</v>
      </c>
      <c r="AJ55" s="41">
        <f t="shared" si="13"/>
        <v>0</v>
      </c>
      <c r="AK55" s="42" t="str">
        <f>IF(VLOOKUP(AF55,データベース!$A$29:$G$78,2)=0,"",VLOOKUP(AF55,データベース!$A$29:$G$78,2))</f>
        <v/>
      </c>
      <c r="AL55" s="42" t="str">
        <f>IF(VLOOKUP(AF55,データベース!$A$29:$G$78,5)=0,"",VLOOKUP(AF55,データベース!$A$29:$G$78,5))</f>
        <v/>
      </c>
      <c r="AM55" s="43" t="str">
        <f t="shared" si="14"/>
        <v>　</v>
      </c>
    </row>
    <row r="56" spans="28:39" ht="21" customHeight="1">
      <c r="AF56" s="41">
        <v>44</v>
      </c>
      <c r="AG56" s="41">
        <f t="shared" si="1"/>
        <v>0</v>
      </c>
      <c r="AH56" s="41">
        <f t="shared" si="2"/>
        <v>0</v>
      </c>
      <c r="AI56" s="41">
        <f t="shared" si="12"/>
        <v>0</v>
      </c>
      <c r="AJ56" s="41">
        <f t="shared" si="13"/>
        <v>0</v>
      </c>
      <c r="AK56" s="42" t="str">
        <f>IF(VLOOKUP(AF56,データベース!$A$29:$G$78,2)=0,"",VLOOKUP(AF56,データベース!$A$29:$G$78,2))</f>
        <v/>
      </c>
      <c r="AL56" s="42" t="str">
        <f>IF(VLOOKUP(AF56,データベース!$A$29:$G$78,5)=0,"",VLOOKUP(AF56,データベース!$A$29:$G$78,5))</f>
        <v/>
      </c>
      <c r="AM56" s="43" t="str">
        <f t="shared" si="14"/>
        <v>　</v>
      </c>
    </row>
    <row r="57" spans="28:39" ht="21" customHeight="1">
      <c r="AF57" s="41">
        <v>45</v>
      </c>
      <c r="AG57" s="41">
        <f t="shared" si="1"/>
        <v>0</v>
      </c>
      <c r="AH57" s="41">
        <f t="shared" si="2"/>
        <v>0</v>
      </c>
      <c r="AI57" s="41">
        <f t="shared" si="12"/>
        <v>0</v>
      </c>
      <c r="AJ57" s="41">
        <f t="shared" si="13"/>
        <v>0</v>
      </c>
      <c r="AK57" s="42" t="str">
        <f>IF(VLOOKUP(AF57,データベース!$A$29:$G$78,2)=0,"",VLOOKUP(AF57,データベース!$A$29:$G$78,2))</f>
        <v/>
      </c>
      <c r="AL57" s="42" t="str">
        <f>IF(VLOOKUP(AF57,データベース!$A$29:$G$78,5)=0,"",VLOOKUP(AF57,データベース!$A$29:$G$78,5))</f>
        <v/>
      </c>
      <c r="AM57" s="43" t="str">
        <f t="shared" si="14"/>
        <v>　</v>
      </c>
    </row>
    <row r="58" spans="28:39" ht="18" customHeight="1">
      <c r="AF58" s="41">
        <v>46</v>
      </c>
      <c r="AG58" s="41">
        <f t="shared" si="1"/>
        <v>0</v>
      </c>
      <c r="AH58" s="41">
        <f t="shared" si="2"/>
        <v>0</v>
      </c>
      <c r="AI58" s="41">
        <f t="shared" si="12"/>
        <v>0</v>
      </c>
      <c r="AJ58" s="41">
        <f t="shared" si="13"/>
        <v>0</v>
      </c>
      <c r="AK58" s="42" t="str">
        <f>IF(VLOOKUP(AF58,データベース!$A$29:$G$78,2)=0,"",VLOOKUP(AF58,データベース!$A$29:$G$78,2))</f>
        <v/>
      </c>
      <c r="AL58" s="42" t="str">
        <f>IF(VLOOKUP(AF58,データベース!$A$29:$G$78,5)=0,"",VLOOKUP(AF58,データベース!$A$29:$G$78,5))</f>
        <v/>
      </c>
      <c r="AM58" s="43" t="str">
        <f t="shared" si="14"/>
        <v>　</v>
      </c>
    </row>
    <row r="59" spans="28:39" ht="18" customHeight="1">
      <c r="AF59" s="41">
        <v>47</v>
      </c>
      <c r="AG59" s="41">
        <f t="shared" si="1"/>
        <v>0</v>
      </c>
      <c r="AH59" s="41">
        <f t="shared" si="2"/>
        <v>0</v>
      </c>
      <c r="AI59" s="41">
        <f t="shared" si="12"/>
        <v>0</v>
      </c>
      <c r="AJ59" s="41">
        <f t="shared" si="13"/>
        <v>0</v>
      </c>
      <c r="AK59" s="42" t="str">
        <f>IF(VLOOKUP(AF59,データベース!$A$29:$G$78,2)=0,"",VLOOKUP(AF59,データベース!$A$29:$G$78,2))</f>
        <v/>
      </c>
      <c r="AL59" s="42" t="str">
        <f>IF(VLOOKUP(AF59,データベース!$A$29:$G$78,5)=0,"",VLOOKUP(AF59,データベース!$A$29:$G$78,5))</f>
        <v/>
      </c>
      <c r="AM59" s="43" t="str">
        <f t="shared" si="14"/>
        <v>　</v>
      </c>
    </row>
    <row r="60" spans="28:39" ht="18" customHeight="1">
      <c r="AF60" s="41">
        <v>48</v>
      </c>
      <c r="AG60" s="41">
        <f t="shared" si="1"/>
        <v>0</v>
      </c>
      <c r="AH60" s="41">
        <f t="shared" si="2"/>
        <v>0</v>
      </c>
      <c r="AI60" s="41">
        <f t="shared" si="12"/>
        <v>0</v>
      </c>
      <c r="AJ60" s="41">
        <f t="shared" si="13"/>
        <v>0</v>
      </c>
      <c r="AK60" s="42" t="str">
        <f>IF(VLOOKUP(AF60,データベース!$A$29:$G$78,2)=0,"",VLOOKUP(AF60,データベース!$A$29:$G$78,2))</f>
        <v/>
      </c>
      <c r="AL60" s="42" t="str">
        <f>IF(VLOOKUP(AF60,データベース!$A$29:$G$78,5)=0,"",VLOOKUP(AF60,データベース!$A$29:$G$78,5))</f>
        <v/>
      </c>
      <c r="AM60" s="43" t="str">
        <f t="shared" si="14"/>
        <v>　</v>
      </c>
    </row>
    <row r="61" spans="28:39" ht="22.5" customHeight="1">
      <c r="AF61" s="41">
        <v>49</v>
      </c>
      <c r="AG61" s="41">
        <f t="shared" si="1"/>
        <v>0</v>
      </c>
      <c r="AH61" s="41">
        <f t="shared" si="2"/>
        <v>0</v>
      </c>
      <c r="AI61" s="41">
        <f t="shared" si="12"/>
        <v>0</v>
      </c>
      <c r="AJ61" s="41">
        <f t="shared" si="13"/>
        <v>0</v>
      </c>
      <c r="AK61" s="42" t="str">
        <f>IF(VLOOKUP(AF61,データベース!$A$29:$G$78,2)=0,"",VLOOKUP(AF61,データベース!$A$29:$G$78,2))</f>
        <v/>
      </c>
      <c r="AL61" s="42" t="str">
        <f>IF(VLOOKUP(AF61,データベース!$A$29:$G$78,5)=0,"",VLOOKUP(AF61,データベース!$A$29:$G$78,5))</f>
        <v/>
      </c>
      <c r="AM61" s="43" t="str">
        <f t="shared" si="14"/>
        <v>　</v>
      </c>
    </row>
    <row r="62" spans="28:39" ht="22.5" customHeight="1">
      <c r="AF62" s="41">
        <v>50</v>
      </c>
      <c r="AG62" s="41">
        <f t="shared" si="1"/>
        <v>0</v>
      </c>
      <c r="AH62" s="41">
        <f t="shared" si="2"/>
        <v>0</v>
      </c>
      <c r="AI62" s="41">
        <f t="shared" si="12"/>
        <v>0</v>
      </c>
      <c r="AJ62" s="41">
        <f t="shared" si="13"/>
        <v>0</v>
      </c>
      <c r="AK62" s="42" t="str">
        <f>IF(VLOOKUP(AF62,データベース!$A$29:$G$78,2)=0,"",VLOOKUP(AF62,データベース!$A$29:$G$78,2))</f>
        <v/>
      </c>
      <c r="AL62" s="42" t="str">
        <f>IF(VLOOKUP(AF62,データベース!$A$29:$G$78,5)=0,"",VLOOKUP(AF62,データベース!$A$29:$G$78,5))</f>
        <v/>
      </c>
      <c r="AM62" s="43" t="str">
        <f t="shared" si="14"/>
        <v>　</v>
      </c>
    </row>
    <row r="63" spans="28:39" ht="22.5" customHeight="1">
      <c r="AG63" s="47">
        <f>SUM(AG13:AG62)</f>
        <v>0</v>
      </c>
      <c r="AH63" s="47">
        <f>SUM(AH13:AH62)</f>
        <v>0</v>
      </c>
      <c r="AI63" s="47">
        <f t="shared" si="12"/>
        <v>0</v>
      </c>
      <c r="AJ63" s="47">
        <f t="shared" si="13"/>
        <v>0</v>
      </c>
    </row>
  </sheetData>
  <sheetProtection sheet="1" objects="1" scenarios="1"/>
  <mergeCells count="180">
    <mergeCell ref="A43:C48"/>
    <mergeCell ref="E45:H46"/>
    <mergeCell ref="P46:Y47"/>
    <mergeCell ref="F47:M47"/>
    <mergeCell ref="N47:O47"/>
    <mergeCell ref="M40:N40"/>
    <mergeCell ref="O40:P40"/>
    <mergeCell ref="AC37:AC40"/>
    <mergeCell ref="E38:F38"/>
    <mergeCell ref="H38:I38"/>
    <mergeCell ref="K38:L38"/>
    <mergeCell ref="M38:N38"/>
    <mergeCell ref="O38:P38"/>
    <mergeCell ref="E39:F39"/>
    <mergeCell ref="H39:I39"/>
    <mergeCell ref="K39:L39"/>
    <mergeCell ref="M39:N39"/>
    <mergeCell ref="A37:A40"/>
    <mergeCell ref="E37:F37"/>
    <mergeCell ref="H37:I37"/>
    <mergeCell ref="K37:L37"/>
    <mergeCell ref="M37:N37"/>
    <mergeCell ref="O37:P37"/>
    <mergeCell ref="O39:P39"/>
    <mergeCell ref="E40:F40"/>
    <mergeCell ref="H40:I40"/>
    <mergeCell ref="K40:L40"/>
    <mergeCell ref="O35:P35"/>
    <mergeCell ref="E36:F36"/>
    <mergeCell ref="H36:I36"/>
    <mergeCell ref="K36:L36"/>
    <mergeCell ref="M36:N36"/>
    <mergeCell ref="O36:P36"/>
    <mergeCell ref="A33:A36"/>
    <mergeCell ref="E33:F33"/>
    <mergeCell ref="H33:I33"/>
    <mergeCell ref="K33:L33"/>
    <mergeCell ref="M33:N33"/>
    <mergeCell ref="O33:P33"/>
    <mergeCell ref="AC33:AC36"/>
    <mergeCell ref="E34:F34"/>
    <mergeCell ref="H34:I34"/>
    <mergeCell ref="K34:L34"/>
    <mergeCell ref="M34:N34"/>
    <mergeCell ref="O34:P34"/>
    <mergeCell ref="E35:F35"/>
    <mergeCell ref="H35:I35"/>
    <mergeCell ref="K35:L35"/>
    <mergeCell ref="M35:N35"/>
    <mergeCell ref="AC29:AC32"/>
    <mergeCell ref="E30:F30"/>
    <mergeCell ref="H30:I30"/>
    <mergeCell ref="K30:L30"/>
    <mergeCell ref="M30:N30"/>
    <mergeCell ref="O30:P30"/>
    <mergeCell ref="E31:F31"/>
    <mergeCell ref="H31:I31"/>
    <mergeCell ref="K31:L31"/>
    <mergeCell ref="M31:N31"/>
    <mergeCell ref="H32:I32"/>
    <mergeCell ref="K32:L32"/>
    <mergeCell ref="M32:N32"/>
    <mergeCell ref="O32:P32"/>
    <mergeCell ref="A29:A32"/>
    <mergeCell ref="E29:F29"/>
    <mergeCell ref="H29:I29"/>
    <mergeCell ref="K29:L29"/>
    <mergeCell ref="M29:N29"/>
    <mergeCell ref="O29:P29"/>
    <mergeCell ref="O31:P31"/>
    <mergeCell ref="E32:F32"/>
    <mergeCell ref="A25:A28"/>
    <mergeCell ref="AC25:AC28"/>
    <mergeCell ref="E26:F26"/>
    <mergeCell ref="H26:I26"/>
    <mergeCell ref="K26:L26"/>
    <mergeCell ref="M26:N26"/>
    <mergeCell ref="O26:P26"/>
    <mergeCell ref="E27:F27"/>
    <mergeCell ref="H27:I27"/>
    <mergeCell ref="K27:L27"/>
    <mergeCell ref="M27:N27"/>
    <mergeCell ref="E25:F25"/>
    <mergeCell ref="H25:I25"/>
    <mergeCell ref="K25:L25"/>
    <mergeCell ref="M25:N25"/>
    <mergeCell ref="O25:P25"/>
    <mergeCell ref="O27:P27"/>
    <mergeCell ref="E28:F28"/>
    <mergeCell ref="H28:I28"/>
    <mergeCell ref="K28:L28"/>
    <mergeCell ref="M28:N28"/>
    <mergeCell ref="O28:P28"/>
    <mergeCell ref="AC21:AC24"/>
    <mergeCell ref="E22:F22"/>
    <mergeCell ref="H22:I22"/>
    <mergeCell ref="K22:L22"/>
    <mergeCell ref="M22:N22"/>
    <mergeCell ref="O22:P22"/>
    <mergeCell ref="E23:F23"/>
    <mergeCell ref="H23:I23"/>
    <mergeCell ref="K23:L23"/>
    <mergeCell ref="D20:J20"/>
    <mergeCell ref="K20:L20"/>
    <mergeCell ref="M20:N20"/>
    <mergeCell ref="O20:P20"/>
    <mergeCell ref="Q20:AA20"/>
    <mergeCell ref="A21:A24"/>
    <mergeCell ref="E21:F21"/>
    <mergeCell ref="H21:I21"/>
    <mergeCell ref="K21:L21"/>
    <mergeCell ref="M21:N21"/>
    <mergeCell ref="M23:N23"/>
    <mergeCell ref="O23:P23"/>
    <mergeCell ref="E24:F24"/>
    <mergeCell ref="H24:I24"/>
    <mergeCell ref="K24:L24"/>
    <mergeCell ref="M24:N24"/>
    <mergeCell ref="O24:P24"/>
    <mergeCell ref="O21:P21"/>
    <mergeCell ref="A18:C18"/>
    <mergeCell ref="E18:F18"/>
    <mergeCell ref="H18:I18"/>
    <mergeCell ref="K18:L18"/>
    <mergeCell ref="M18:N18"/>
    <mergeCell ref="O18:P18"/>
    <mergeCell ref="A17:B17"/>
    <mergeCell ref="E17:F17"/>
    <mergeCell ref="H17:I17"/>
    <mergeCell ref="K17:L17"/>
    <mergeCell ref="M17:N17"/>
    <mergeCell ref="O17:P17"/>
    <mergeCell ref="A16:B16"/>
    <mergeCell ref="E16:F16"/>
    <mergeCell ref="H16:I16"/>
    <mergeCell ref="K16:L16"/>
    <mergeCell ref="M16:N16"/>
    <mergeCell ref="O16:P16"/>
    <mergeCell ref="A15:B15"/>
    <mergeCell ref="E15:F15"/>
    <mergeCell ref="H15:I15"/>
    <mergeCell ref="K15:L15"/>
    <mergeCell ref="M15:N15"/>
    <mergeCell ref="O15:P15"/>
    <mergeCell ref="A14:B14"/>
    <mergeCell ref="E14:F14"/>
    <mergeCell ref="H14:I14"/>
    <mergeCell ref="K14:L14"/>
    <mergeCell ref="M14:N14"/>
    <mergeCell ref="O14:P14"/>
    <mergeCell ref="O12:P12"/>
    <mergeCell ref="Q12:AA12"/>
    <mergeCell ref="A13:B13"/>
    <mergeCell ref="E13:F13"/>
    <mergeCell ref="H13:I13"/>
    <mergeCell ref="K13:L13"/>
    <mergeCell ref="M13:N13"/>
    <mergeCell ref="O13:P13"/>
    <mergeCell ref="A4:AA4"/>
    <mergeCell ref="A5:C5"/>
    <mergeCell ref="D5:G5"/>
    <mergeCell ref="L5:P5"/>
    <mergeCell ref="Q5:AA5"/>
    <mergeCell ref="AF11:AM12"/>
    <mergeCell ref="A9:C9"/>
    <mergeCell ref="A12:B12"/>
    <mergeCell ref="D12:J12"/>
    <mergeCell ref="K12:L12"/>
    <mergeCell ref="M12:N12"/>
    <mergeCell ref="A7:C7"/>
    <mergeCell ref="D7:K7"/>
    <mergeCell ref="L7:P7"/>
    <mergeCell ref="A8:C8"/>
    <mergeCell ref="D8:K8"/>
    <mergeCell ref="L8:P8"/>
    <mergeCell ref="AC4:AD4"/>
    <mergeCell ref="AF4:AM4"/>
    <mergeCell ref="AC5:AD5"/>
    <mergeCell ref="D9:K9"/>
    <mergeCell ref="AC9:AD9"/>
  </mergeCells>
  <phoneticPr fontId="1"/>
  <printOptions horizontalCentered="1" verticalCentered="1"/>
  <pageMargins left="0.39370078740157483" right="0.39370078740157483" top="0.19685039370078741" bottom="0.39370078740157483" header="0.31496062992125984" footer="0.31496062992125984"/>
  <pageSetup paperSize="9" scale="72" orientation="portrait" horizontalDpi="300" verticalDpi="300" r:id="rId1"/>
</worksheet>
</file>

<file path=xl/worksheets/sheet12.xml><?xml version="1.0" encoding="utf-8"?>
<worksheet xmlns="http://schemas.openxmlformats.org/spreadsheetml/2006/main" xmlns:r="http://schemas.openxmlformats.org/officeDocument/2006/relationships">
  <sheetPr codeName="Sheet7">
    <tabColor theme="9"/>
  </sheetPr>
  <dimension ref="A1:AM63"/>
  <sheetViews>
    <sheetView zoomScale="80" zoomScaleNormal="80" workbookViewId="0">
      <selection activeCell="A4" sqref="A4:AA4"/>
    </sheetView>
  </sheetViews>
  <sheetFormatPr defaultColWidth="3.75" defaultRowHeight="22.5" customHeight="1"/>
  <cols>
    <col min="1" max="1" width="10" style="47" customWidth="1"/>
    <col min="2" max="3" width="4.375" style="47" customWidth="1"/>
    <col min="4" max="4" width="5" style="47" customWidth="1"/>
    <col min="5" max="6" width="6.25" style="47" customWidth="1"/>
    <col min="7" max="7" width="5" style="47" customWidth="1"/>
    <col min="8" max="9" width="6.25" style="47" customWidth="1"/>
    <col min="10" max="16" width="5" style="47" customWidth="1"/>
    <col min="17" max="17" width="4.375" style="47" customWidth="1"/>
    <col min="18" max="26" width="3.5" style="47" customWidth="1"/>
    <col min="27" max="27" width="4.375" style="47" customWidth="1"/>
    <col min="28" max="28" width="3.75" style="47"/>
    <col min="29" max="29" width="4.5" style="47" bestFit="1" customWidth="1"/>
    <col min="30" max="30" width="11.125" style="47" bestFit="1" customWidth="1"/>
    <col min="31" max="32" width="3.75" style="47" customWidth="1"/>
    <col min="33" max="36" width="3.75" style="47" hidden="1" customWidth="1"/>
    <col min="37" max="37" width="8" style="56" hidden="1" customWidth="1"/>
    <col min="38" max="38" width="8" style="47" hidden="1" customWidth="1"/>
    <col min="39" max="39" width="16.125" style="47" bestFit="1" customWidth="1"/>
    <col min="40" max="16384" width="3.75" style="47"/>
  </cols>
  <sheetData>
    <row r="1" spans="1:39" ht="7.5" customHeight="1">
      <c r="Z1" s="57"/>
      <c r="AA1" s="57"/>
      <c r="AB1" s="58"/>
    </row>
    <row r="2" spans="1:39" ht="7.5" customHeight="1"/>
    <row r="3" spans="1:39" ht="7.5" customHeight="1"/>
    <row r="4" spans="1:39" ht="60" customHeight="1" thickBot="1">
      <c r="A4" s="441" t="s">
        <v>81</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59"/>
      <c r="AC4" s="444"/>
      <c r="AD4" s="444"/>
      <c r="AF4" s="429" t="s">
        <v>207</v>
      </c>
      <c r="AG4" s="429"/>
      <c r="AH4" s="429"/>
      <c r="AI4" s="429"/>
      <c r="AJ4" s="429"/>
      <c r="AK4" s="429"/>
      <c r="AL4" s="429"/>
      <c r="AM4" s="429"/>
    </row>
    <row r="5" spans="1:39" ht="21" customHeight="1" thickBot="1">
      <c r="A5" s="425" t="s">
        <v>59</v>
      </c>
      <c r="B5" s="546"/>
      <c r="C5" s="426"/>
      <c r="D5" s="419" t="str">
        <f>IF(データベース!Q9="","",データベース!Q9)</f>
        <v/>
      </c>
      <c r="E5" s="419"/>
      <c r="F5" s="419"/>
      <c r="G5" s="420"/>
      <c r="H5" s="60"/>
      <c r="I5" s="60"/>
      <c r="J5" s="60"/>
      <c r="K5" s="32"/>
      <c r="L5" s="401" t="s">
        <v>61</v>
      </c>
      <c r="M5" s="402"/>
      <c r="N5" s="402"/>
      <c r="O5" s="402"/>
      <c r="P5" s="403"/>
      <c r="Q5" s="421" t="str">
        <f>IF(AD7="","",VLOOKUP(AD7,$AF$5:$AM$9,8))</f>
        <v/>
      </c>
      <c r="R5" s="422"/>
      <c r="S5" s="422"/>
      <c r="T5" s="422"/>
      <c r="U5" s="422"/>
      <c r="V5" s="422"/>
      <c r="W5" s="422"/>
      <c r="X5" s="422"/>
      <c r="Y5" s="422"/>
      <c r="Z5" s="422"/>
      <c r="AA5" s="423"/>
      <c r="AB5" s="59"/>
      <c r="AC5" s="466" t="s">
        <v>206</v>
      </c>
      <c r="AD5" s="467"/>
      <c r="AF5" s="21">
        <v>1</v>
      </c>
      <c r="AG5" s="21"/>
      <c r="AH5" s="21"/>
      <c r="AI5" s="21"/>
      <c r="AJ5" s="21"/>
      <c r="AK5" s="61" t="str">
        <f>IF(VLOOKUP(AF5,データベース!$A$16:$G$20,2)=0,"",VLOOKUP(AF5,データベース!$A$16:$G$20,2))</f>
        <v/>
      </c>
      <c r="AL5" s="61" t="str">
        <f>IF(VLOOKUP(AF5,データベース!$A$16:$G$20,5)=0,"",VLOOKUP(AF5,データベース!$A$16:$G$20,5))</f>
        <v/>
      </c>
      <c r="AM5" s="62" t="str">
        <f>AK5&amp;"　"&amp;AL5</f>
        <v>　</v>
      </c>
    </row>
    <row r="6" spans="1:39" ht="21" customHeight="1" thickBo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59"/>
      <c r="AC6" s="64" t="s">
        <v>205</v>
      </c>
      <c r="AD6" s="2"/>
      <c r="AF6" s="21">
        <v>2</v>
      </c>
      <c r="AG6" s="21"/>
      <c r="AH6" s="21"/>
      <c r="AI6" s="21"/>
      <c r="AJ6" s="21"/>
      <c r="AK6" s="61" t="str">
        <f>IF(VLOOKUP(AF6,データベース!$A$16:$G$20,2)=0,"",VLOOKUP(AF6,データベース!$A$16:$G$20,2))</f>
        <v/>
      </c>
      <c r="AL6" s="61" t="str">
        <f>IF(VLOOKUP(AF6,データベース!$A$16:$G$20,5)=0,"",VLOOKUP(AF6,データベース!$A$16:$G$20,5))</f>
        <v/>
      </c>
      <c r="AM6" s="62" t="str">
        <f t="shared" ref="AM6:AM9" si="0">AK6&amp;"　"&amp;AL6</f>
        <v>　</v>
      </c>
    </row>
    <row r="7" spans="1:39" ht="21" customHeight="1" thickBot="1">
      <c r="A7" s="374" t="s">
        <v>0</v>
      </c>
      <c r="B7" s="550"/>
      <c r="C7" s="376"/>
      <c r="D7" s="551" t="str">
        <f>IF(データベース!A8="","",データベース!A8&amp;データベース!D8&amp;データベース!G8)</f>
        <v/>
      </c>
      <c r="E7" s="552"/>
      <c r="F7" s="552"/>
      <c r="G7" s="552"/>
      <c r="H7" s="552"/>
      <c r="I7" s="552"/>
      <c r="J7" s="552"/>
      <c r="K7" s="553"/>
      <c r="L7" s="374" t="s">
        <v>1</v>
      </c>
      <c r="M7" s="375"/>
      <c r="N7" s="375"/>
      <c r="O7" s="375"/>
      <c r="P7" s="376"/>
      <c r="Q7" s="65" t="str">
        <f>IF(データベース!J7="","",データベース!J7)</f>
        <v/>
      </c>
      <c r="R7" s="66" t="str">
        <f>MID(Q7,1,1)</f>
        <v/>
      </c>
      <c r="S7" s="66" t="str">
        <f>MID(Q7,2,1)</f>
        <v/>
      </c>
      <c r="T7" s="66" t="str">
        <f>MID(Q7,3,1)</f>
        <v/>
      </c>
      <c r="U7" s="66" t="str">
        <f>MID(Q7,4,1)</f>
        <v/>
      </c>
      <c r="V7" s="66" t="str">
        <f>MID(Q7,5,1)</f>
        <v/>
      </c>
      <c r="W7" s="66" t="str">
        <f>MID(Q7,6,1)</f>
        <v/>
      </c>
      <c r="X7" s="66" t="str">
        <f>MID(Q7,7,1)</f>
        <v/>
      </c>
      <c r="Y7" s="66" t="str">
        <f>MID(Q7,8,1)</f>
        <v/>
      </c>
      <c r="Z7" s="66" t="str">
        <f>MID(Q7,9,1)</f>
        <v/>
      </c>
      <c r="AA7" s="67"/>
      <c r="AB7" s="68"/>
      <c r="AC7" s="69" t="s">
        <v>208</v>
      </c>
      <c r="AD7" s="3"/>
      <c r="AF7" s="21">
        <v>3</v>
      </c>
      <c r="AG7" s="21"/>
      <c r="AH7" s="21"/>
      <c r="AI7" s="21"/>
      <c r="AJ7" s="21"/>
      <c r="AK7" s="61" t="str">
        <f>IF(VLOOKUP(AF7,データベース!$A$16:$G$20,2)=0,"",VLOOKUP(AF7,データベース!$A$16:$G$20,2))</f>
        <v/>
      </c>
      <c r="AL7" s="61" t="str">
        <f>IF(VLOOKUP(AF7,データベース!$A$16:$G$20,5)=0,"",VLOOKUP(AF7,データベース!$A$16:$G$20,5))</f>
        <v/>
      </c>
      <c r="AM7" s="62" t="str">
        <f t="shared" si="0"/>
        <v>　</v>
      </c>
    </row>
    <row r="8" spans="1:39" ht="21" customHeight="1" thickBot="1">
      <c r="A8" s="436" t="s">
        <v>2</v>
      </c>
      <c r="B8" s="554"/>
      <c r="C8" s="437"/>
      <c r="D8" s="555" t="str">
        <f>IF(AD6="","",VLOOKUP(AD6,$AF$5:$AM$9,8))</f>
        <v/>
      </c>
      <c r="E8" s="556"/>
      <c r="F8" s="556"/>
      <c r="G8" s="556"/>
      <c r="H8" s="556"/>
      <c r="I8" s="556"/>
      <c r="J8" s="556"/>
      <c r="K8" s="557"/>
      <c r="L8" s="558" t="s">
        <v>3</v>
      </c>
      <c r="M8" s="559"/>
      <c r="N8" s="559"/>
      <c r="O8" s="559"/>
      <c r="P8" s="560"/>
      <c r="Q8" s="70" t="str">
        <f>IF(AD6="","",VLOOKUP(AD6,データベース!$A$16:$Q$20,10))</f>
        <v/>
      </c>
      <c r="R8" s="71" t="str">
        <f>MID(Q8,1,1)</f>
        <v/>
      </c>
      <c r="S8" s="71" t="str">
        <f>MID(Q8,2,1)</f>
        <v/>
      </c>
      <c r="T8" s="71" t="str">
        <f>MID(Q8,3,1)</f>
        <v/>
      </c>
      <c r="U8" s="71" t="str">
        <f>MID(Q8,4,1)</f>
        <v/>
      </c>
      <c r="V8" s="71" t="str">
        <f>MID(Q8,5,1)</f>
        <v/>
      </c>
      <c r="W8" s="71" t="str">
        <f>MID(Q8,6,1)</f>
        <v/>
      </c>
      <c r="X8" s="71" t="str">
        <f>MID(Q8,7,1)</f>
        <v/>
      </c>
      <c r="Y8" s="71" t="str">
        <f>MID(Q8,8,1)</f>
        <v/>
      </c>
      <c r="Z8" s="71" t="str">
        <f>MID(Q8,9,1)</f>
        <v/>
      </c>
      <c r="AA8" s="72"/>
      <c r="AB8" s="68"/>
      <c r="AF8" s="21">
        <v>4</v>
      </c>
      <c r="AG8" s="21"/>
      <c r="AH8" s="21"/>
      <c r="AI8" s="21"/>
      <c r="AJ8" s="21"/>
      <c r="AK8" s="61" t="str">
        <f>IF(VLOOKUP(AF8,データベース!$A$16:$G$20,2)=0,"",VLOOKUP(AF8,データベース!$A$16:$G$20,2))</f>
        <v/>
      </c>
      <c r="AL8" s="61" t="str">
        <f>IF(VLOOKUP(AF8,データベース!$A$16:$G$20,5)=0,"",VLOOKUP(AF8,データベース!$A$16:$G$20,5))</f>
        <v/>
      </c>
      <c r="AM8" s="62" t="str">
        <f t="shared" si="0"/>
        <v>　</v>
      </c>
    </row>
    <row r="9" spans="1:39" ht="21" customHeight="1" thickBot="1">
      <c r="A9" s="442" t="s">
        <v>78</v>
      </c>
      <c r="B9" s="548"/>
      <c r="C9" s="443"/>
      <c r="D9" s="561" t="str">
        <f>IF(AD10="","",D10&amp;"　"&amp;L10)</f>
        <v/>
      </c>
      <c r="E9" s="561"/>
      <c r="F9" s="561"/>
      <c r="G9" s="561"/>
      <c r="H9" s="561"/>
      <c r="I9" s="561"/>
      <c r="J9" s="561"/>
      <c r="K9" s="562"/>
      <c r="L9" s="73"/>
      <c r="M9" s="74"/>
      <c r="N9" s="74"/>
      <c r="O9" s="74"/>
      <c r="P9" s="74"/>
      <c r="Q9" s="75"/>
      <c r="R9" s="76"/>
      <c r="S9" s="76"/>
      <c r="T9" s="76"/>
      <c r="U9" s="76"/>
      <c r="V9" s="76"/>
      <c r="W9" s="76"/>
      <c r="X9" s="76"/>
      <c r="Y9" s="76"/>
      <c r="Z9" s="76"/>
      <c r="AA9" s="77"/>
      <c r="AB9" s="68"/>
      <c r="AC9" s="563" t="s">
        <v>33</v>
      </c>
      <c r="AD9" s="564"/>
      <c r="AF9" s="21">
        <v>5</v>
      </c>
      <c r="AG9" s="21"/>
      <c r="AH9" s="21"/>
      <c r="AI9" s="21"/>
      <c r="AJ9" s="21"/>
      <c r="AK9" s="61" t="str">
        <f>IF(VLOOKUP(AF9,データベース!$A$16:$G$20,2)=0,"",VLOOKUP(AF9,データベース!$A$16:$G$20,2))</f>
        <v/>
      </c>
      <c r="AL9" s="61" t="str">
        <f>IF(VLOOKUP(AF9,データベース!$A$16:$G$20,5)=0,"",VLOOKUP(AF9,データベース!$A$16:$G$20,5))</f>
        <v/>
      </c>
      <c r="AM9" s="62" t="str">
        <f t="shared" si="0"/>
        <v>　</v>
      </c>
    </row>
    <row r="10" spans="1:39" ht="21" customHeight="1" thickBot="1">
      <c r="A10" s="32"/>
      <c r="B10" s="32"/>
      <c r="C10" s="32"/>
      <c r="D10" s="78" t="str">
        <f>IF(AD10="","",VLOOKUP(AD10,データベース!$A$29:$U$78,2))</f>
        <v/>
      </c>
      <c r="E10" s="32"/>
      <c r="F10" s="32"/>
      <c r="G10" s="32"/>
      <c r="H10" s="32"/>
      <c r="I10" s="32"/>
      <c r="J10" s="32"/>
      <c r="K10" s="32"/>
      <c r="L10" s="79" t="str">
        <f>IF(AD10="","",VLOOKUP(AD10,データベース!$A$29:$U$78,5))</f>
        <v/>
      </c>
      <c r="AC10" s="80" t="s">
        <v>111</v>
      </c>
      <c r="AD10" s="5"/>
    </row>
    <row r="11" spans="1:39" s="32" customFormat="1" ht="21" customHeight="1" thickBot="1">
      <c r="A11" s="81" t="s">
        <v>9</v>
      </c>
      <c r="B11" s="81"/>
      <c r="AB11" s="47"/>
      <c r="AC11" s="47"/>
      <c r="AD11" s="47"/>
      <c r="AE11" s="47"/>
      <c r="AF11" s="547" t="s">
        <v>56</v>
      </c>
      <c r="AG11" s="547"/>
      <c r="AH11" s="547"/>
      <c r="AI11" s="547"/>
      <c r="AJ11" s="547"/>
      <c r="AK11" s="547"/>
      <c r="AL11" s="547"/>
      <c r="AM11" s="547"/>
    </row>
    <row r="12" spans="1:39" ht="21" customHeight="1" thickBot="1">
      <c r="A12" s="549" t="s">
        <v>4</v>
      </c>
      <c r="B12" s="495"/>
      <c r="C12" s="149" t="s">
        <v>82</v>
      </c>
      <c r="D12" s="372" t="s">
        <v>26</v>
      </c>
      <c r="E12" s="372"/>
      <c r="F12" s="372"/>
      <c r="G12" s="372"/>
      <c r="H12" s="372"/>
      <c r="I12" s="372"/>
      <c r="J12" s="373"/>
      <c r="K12" s="385" t="s">
        <v>5</v>
      </c>
      <c r="L12" s="385"/>
      <c r="M12" s="385" t="s">
        <v>6</v>
      </c>
      <c r="N12" s="385"/>
      <c r="O12" s="385" t="s">
        <v>7</v>
      </c>
      <c r="P12" s="385"/>
      <c r="Q12" s="386" t="s">
        <v>8</v>
      </c>
      <c r="R12" s="387"/>
      <c r="S12" s="387"/>
      <c r="T12" s="387"/>
      <c r="U12" s="387"/>
      <c r="V12" s="387"/>
      <c r="W12" s="387"/>
      <c r="X12" s="387"/>
      <c r="Y12" s="387"/>
      <c r="Z12" s="387"/>
      <c r="AA12" s="388"/>
      <c r="AB12" s="32"/>
      <c r="AC12" s="30" t="s">
        <v>4</v>
      </c>
      <c r="AD12" s="38" t="s">
        <v>33</v>
      </c>
      <c r="AE12" s="32"/>
      <c r="AF12" s="547"/>
      <c r="AG12" s="547"/>
      <c r="AH12" s="547"/>
      <c r="AI12" s="547"/>
      <c r="AJ12" s="547"/>
      <c r="AK12" s="547"/>
      <c r="AL12" s="547"/>
      <c r="AM12" s="547"/>
    </row>
    <row r="13" spans="1:39" ht="21" customHeight="1">
      <c r="A13" s="409">
        <v>1</v>
      </c>
      <c r="B13" s="494"/>
      <c r="C13" s="83" t="str">
        <f t="shared" ref="C13:C19" si="1">IF(AD13="","",IF(VLOOKUP(AD13,$AF$13:$AJ$62,5)=1,"○",""))</f>
        <v/>
      </c>
      <c r="D13" s="84"/>
      <c r="E13" s="394" t="str">
        <f>IF(AD13="","",VLOOKUP(AD13,データベース!$A$29:$U$78,2))</f>
        <v/>
      </c>
      <c r="F13" s="394"/>
      <c r="G13" s="85"/>
      <c r="H13" s="394" t="str">
        <f>IF(AD13="","",VLOOKUP(AD13,データベース!$A$29:$U$78,5))</f>
        <v/>
      </c>
      <c r="I13" s="394"/>
      <c r="J13" s="86"/>
      <c r="K13" s="391" t="str">
        <f>IF(AD13="","",VLOOKUP(AD13,データベース!$A$29:$U$78,8))</f>
        <v/>
      </c>
      <c r="L13" s="391"/>
      <c r="M13" s="391" t="str">
        <f>IF(AD13="","",VLOOKUP(AD13,データベース!$A$29:$U$78,10))</f>
        <v/>
      </c>
      <c r="N13" s="391"/>
      <c r="O13" s="391" t="str">
        <f>IF(AD13="","",VLOOKUP(AD13,データベース!$A$29:$U$78,12))</f>
        <v/>
      </c>
      <c r="P13" s="391"/>
      <c r="Q13" s="87" t="str">
        <f>IF(AD13="","",VLOOKUP(AD13,データベース!$A$29:$U$78,16))</f>
        <v/>
      </c>
      <c r="R13" s="88" t="str">
        <f>MID(Q13,1,1)</f>
        <v/>
      </c>
      <c r="S13" s="88" t="str">
        <f>MID(Q13,2,1)</f>
        <v/>
      </c>
      <c r="T13" s="88" t="str">
        <f>MID(Q13,3,1)</f>
        <v/>
      </c>
      <c r="U13" s="88" t="str">
        <f>MID(Q13,4,1)</f>
        <v/>
      </c>
      <c r="V13" s="88" t="str">
        <f>MID(Q13,5,1)</f>
        <v/>
      </c>
      <c r="W13" s="88" t="str">
        <f>MID(Q13,6,1)</f>
        <v/>
      </c>
      <c r="X13" s="88" t="str">
        <f>MID(Q13,7,1)</f>
        <v/>
      </c>
      <c r="Y13" s="88" t="str">
        <f>MID(Q13,8,1)</f>
        <v/>
      </c>
      <c r="Z13" s="88" t="str">
        <f>MID(Q13,9,1)</f>
        <v/>
      </c>
      <c r="AA13" s="89"/>
      <c r="AB13" s="32"/>
      <c r="AC13" s="90">
        <v>1</v>
      </c>
      <c r="AD13" s="1"/>
      <c r="AF13" s="41">
        <v>1</v>
      </c>
      <c r="AG13" s="41">
        <f>COUNTIF($AD$13:$AD$19,AF13)</f>
        <v>0</v>
      </c>
      <c r="AH13" s="41">
        <f t="shared" ref="AH13:AH44" si="2">COUNTIF($AD$23:$AD$42,AF13)</f>
        <v>0</v>
      </c>
      <c r="AI13" s="41">
        <f>AH13*10</f>
        <v>0</v>
      </c>
      <c r="AJ13" s="41">
        <f>AG13+AI13</f>
        <v>0</v>
      </c>
      <c r="AK13" s="42" t="str">
        <f>IF(VLOOKUP(AF13,データベース!$A$29:$G$78,2)=0,"",VLOOKUP(AF13,データベース!$A$29:$G$78,2))</f>
        <v/>
      </c>
      <c r="AL13" s="42" t="str">
        <f>IF(VLOOKUP(AF13,データベース!$A$29:$G$78,5)=0,"",VLOOKUP(AF13,データベース!$A$29:$G$78,5))</f>
        <v/>
      </c>
      <c r="AM13" s="43" t="str">
        <f>AK13&amp;"　"&amp;AL13</f>
        <v>　</v>
      </c>
    </row>
    <row r="14" spans="1:39" ht="21" customHeight="1">
      <c r="A14" s="380">
        <v>2</v>
      </c>
      <c r="B14" s="456"/>
      <c r="C14" s="91" t="str">
        <f t="shared" si="1"/>
        <v/>
      </c>
      <c r="D14" s="92"/>
      <c r="E14" s="382" t="str">
        <f>IF(AD14="","",VLOOKUP(AD14,データベース!$A$29:$U$78,2))</f>
        <v/>
      </c>
      <c r="F14" s="382"/>
      <c r="G14" s="93"/>
      <c r="H14" s="382" t="str">
        <f>IF(AD14="","",VLOOKUP(AD14,データベース!$A$29:$U$78,5))</f>
        <v/>
      </c>
      <c r="I14" s="382"/>
      <c r="J14" s="94"/>
      <c r="K14" s="361" t="str">
        <f>IF(AD14="","",VLOOKUP(AD14,データベース!$A$29:$U$78,8))</f>
        <v/>
      </c>
      <c r="L14" s="361"/>
      <c r="M14" s="361" t="str">
        <f>IF(AD14="","",VLOOKUP(AD14,データベース!$A$29:$U$78,10))</f>
        <v/>
      </c>
      <c r="N14" s="361"/>
      <c r="O14" s="361" t="str">
        <f>IF(AD14="","",VLOOKUP(AD14,データベース!$A$29:$U$78,12))</f>
        <v/>
      </c>
      <c r="P14" s="361"/>
      <c r="Q14" s="95" t="str">
        <f>IF(AD14="","",VLOOKUP(AD14,データベース!$A$29:$U$78,16))</f>
        <v/>
      </c>
      <c r="R14" s="96" t="str">
        <f t="shared" ref="R14:R17" si="3">MID(Q14,1,1)</f>
        <v/>
      </c>
      <c r="S14" s="96" t="str">
        <f t="shared" ref="S14:S17" si="4">MID(Q14,2,1)</f>
        <v/>
      </c>
      <c r="T14" s="96" t="str">
        <f t="shared" ref="T14:T17" si="5">MID(Q14,3,1)</f>
        <v/>
      </c>
      <c r="U14" s="96" t="str">
        <f t="shared" ref="U14:U17" si="6">MID(Q14,4,1)</f>
        <v/>
      </c>
      <c r="V14" s="96" t="str">
        <f t="shared" ref="V14:V17" si="7">MID(Q14,5,1)</f>
        <v/>
      </c>
      <c r="W14" s="96" t="str">
        <f t="shared" ref="W14:W17" si="8">MID(Q14,6,1)</f>
        <v/>
      </c>
      <c r="X14" s="96" t="str">
        <f t="shared" ref="X14:X17" si="9">MID(Q14,7,1)</f>
        <v/>
      </c>
      <c r="Y14" s="96" t="str">
        <f t="shared" ref="Y14:Y17" si="10">MID(Q14,8,1)</f>
        <v/>
      </c>
      <c r="Z14" s="96" t="str">
        <f t="shared" ref="Z14:Z17" si="11">MID(Q14,9,1)</f>
        <v/>
      </c>
      <c r="AA14" s="97"/>
      <c r="AB14" s="98"/>
      <c r="AC14" s="64">
        <v>2</v>
      </c>
      <c r="AD14" s="2"/>
      <c r="AF14" s="41">
        <v>2</v>
      </c>
      <c r="AG14" s="41">
        <f t="shared" ref="AG14:AG62" si="12">COUNTIF($AD$13:$AD$19,AF14)</f>
        <v>0</v>
      </c>
      <c r="AH14" s="41">
        <f t="shared" si="2"/>
        <v>0</v>
      </c>
      <c r="AI14" s="41">
        <f t="shared" ref="AI14:AI63" si="13">AH14*10</f>
        <v>0</v>
      </c>
      <c r="AJ14" s="41">
        <f t="shared" ref="AJ14:AJ63" si="14">AG14+AI14</f>
        <v>0</v>
      </c>
      <c r="AK14" s="42" t="str">
        <f>IF(VLOOKUP(AF14,データベース!$A$29:$G$78,2)=0,"",VLOOKUP(AF14,データベース!$A$29:$G$78,2))</f>
        <v/>
      </c>
      <c r="AL14" s="42" t="str">
        <f>IF(VLOOKUP(AF14,データベース!$A$29:$G$78,5)=0,"",VLOOKUP(AF14,データベース!$A$29:$G$78,5))</f>
        <v/>
      </c>
      <c r="AM14" s="43" t="str">
        <f t="shared" ref="AM14:AM62" si="15">AK14&amp;"　"&amp;AL14</f>
        <v>　</v>
      </c>
    </row>
    <row r="15" spans="1:39" ht="21" customHeight="1">
      <c r="A15" s="380">
        <v>3</v>
      </c>
      <c r="B15" s="456"/>
      <c r="C15" s="91" t="str">
        <f t="shared" si="1"/>
        <v/>
      </c>
      <c r="D15" s="92"/>
      <c r="E15" s="382" t="str">
        <f>IF(AD15="","",VLOOKUP(AD15,データベース!$A$29:$U$78,2))</f>
        <v/>
      </c>
      <c r="F15" s="382"/>
      <c r="G15" s="93"/>
      <c r="H15" s="382" t="str">
        <f>IF(AD15="","",VLOOKUP(AD15,データベース!$A$29:$U$78,5))</f>
        <v/>
      </c>
      <c r="I15" s="382"/>
      <c r="J15" s="94"/>
      <c r="K15" s="361" t="str">
        <f>IF(AD15="","",VLOOKUP(AD15,データベース!$A$29:$U$78,8))</f>
        <v/>
      </c>
      <c r="L15" s="361"/>
      <c r="M15" s="361" t="str">
        <f>IF(AD15="","",VLOOKUP(AD15,データベース!$A$29:$U$78,10))</f>
        <v/>
      </c>
      <c r="N15" s="361"/>
      <c r="O15" s="361" t="str">
        <f>IF(AD15="","",VLOOKUP(AD15,データベース!$A$29:$U$78,12))</f>
        <v/>
      </c>
      <c r="P15" s="361"/>
      <c r="Q15" s="95" t="str">
        <f>IF(AD15="","",VLOOKUP(AD15,データベース!$A$29:$U$78,16))</f>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6" t="str">
        <f t="shared" si="11"/>
        <v/>
      </c>
      <c r="AA15" s="97"/>
      <c r="AB15" s="98"/>
      <c r="AC15" s="64">
        <v>3</v>
      </c>
      <c r="AD15" s="2"/>
      <c r="AF15" s="41">
        <v>3</v>
      </c>
      <c r="AG15" s="41">
        <f t="shared" si="12"/>
        <v>0</v>
      </c>
      <c r="AH15" s="41">
        <f t="shared" si="2"/>
        <v>0</v>
      </c>
      <c r="AI15" s="41">
        <f t="shared" si="13"/>
        <v>0</v>
      </c>
      <c r="AJ15" s="41">
        <f t="shared" si="14"/>
        <v>0</v>
      </c>
      <c r="AK15" s="42" t="str">
        <f>IF(VLOOKUP(AF15,データベース!$A$29:$G$78,2)=0,"",VLOOKUP(AF15,データベース!$A$29:$G$78,2))</f>
        <v/>
      </c>
      <c r="AL15" s="42" t="str">
        <f>IF(VLOOKUP(AF15,データベース!$A$29:$G$78,5)=0,"",VLOOKUP(AF15,データベース!$A$29:$G$78,5))</f>
        <v/>
      </c>
      <c r="AM15" s="43" t="str">
        <f t="shared" si="15"/>
        <v>　</v>
      </c>
    </row>
    <row r="16" spans="1:39" ht="21" customHeight="1">
      <c r="A16" s="380">
        <v>4</v>
      </c>
      <c r="B16" s="456"/>
      <c r="C16" s="91" t="str">
        <f t="shared" si="1"/>
        <v/>
      </c>
      <c r="D16" s="92"/>
      <c r="E16" s="382" t="str">
        <f>IF(AD16="","",VLOOKUP(AD16,データベース!$A$29:$U$78,2))</f>
        <v/>
      </c>
      <c r="F16" s="382"/>
      <c r="G16" s="93"/>
      <c r="H16" s="382" t="str">
        <f>IF(AD16="","",VLOOKUP(AD16,データベース!$A$29:$U$78,5))</f>
        <v/>
      </c>
      <c r="I16" s="382"/>
      <c r="J16" s="94"/>
      <c r="K16" s="361" t="str">
        <f>IF(AD16="","",VLOOKUP(AD16,データベース!$A$29:$U$78,8))</f>
        <v/>
      </c>
      <c r="L16" s="361"/>
      <c r="M16" s="361" t="str">
        <f>IF(AD16="","",VLOOKUP(AD16,データベース!$A$29:$U$78,10))</f>
        <v/>
      </c>
      <c r="N16" s="361"/>
      <c r="O16" s="361" t="str">
        <f>IF(AD16="","",VLOOKUP(AD16,データベース!$A$29:$U$78,12))</f>
        <v/>
      </c>
      <c r="P16" s="361"/>
      <c r="Q16" s="95" t="str">
        <f>IF(AD16="","",VLOOKUP(AD16,データベース!$A$29:$U$78,16))</f>
        <v/>
      </c>
      <c r="R16" s="96" t="str">
        <f t="shared" si="3"/>
        <v/>
      </c>
      <c r="S16" s="96" t="str">
        <f t="shared" si="4"/>
        <v/>
      </c>
      <c r="T16" s="96" t="str">
        <f t="shared" si="5"/>
        <v/>
      </c>
      <c r="U16" s="96" t="str">
        <f t="shared" si="6"/>
        <v/>
      </c>
      <c r="V16" s="96" t="str">
        <f t="shared" si="7"/>
        <v/>
      </c>
      <c r="W16" s="96" t="str">
        <f t="shared" si="8"/>
        <v/>
      </c>
      <c r="X16" s="96" t="str">
        <f t="shared" si="9"/>
        <v/>
      </c>
      <c r="Y16" s="96" t="str">
        <f t="shared" si="10"/>
        <v/>
      </c>
      <c r="Z16" s="96" t="str">
        <f t="shared" si="11"/>
        <v/>
      </c>
      <c r="AA16" s="97"/>
      <c r="AB16" s="98"/>
      <c r="AC16" s="64">
        <v>4</v>
      </c>
      <c r="AD16" s="2"/>
      <c r="AF16" s="41">
        <v>4</v>
      </c>
      <c r="AG16" s="41">
        <f t="shared" si="12"/>
        <v>0</v>
      </c>
      <c r="AH16" s="41">
        <f t="shared" si="2"/>
        <v>0</v>
      </c>
      <c r="AI16" s="41">
        <f t="shared" si="13"/>
        <v>0</v>
      </c>
      <c r="AJ16" s="41">
        <f t="shared" si="14"/>
        <v>0</v>
      </c>
      <c r="AK16" s="42" t="str">
        <f>IF(VLOOKUP(AF16,データベース!$A$29:$G$78,2)=0,"",VLOOKUP(AF16,データベース!$A$29:$G$78,2))</f>
        <v/>
      </c>
      <c r="AL16" s="42" t="str">
        <f>IF(VLOOKUP(AF16,データベース!$A$29:$G$78,5)=0,"",VLOOKUP(AF16,データベース!$A$29:$G$78,5))</f>
        <v/>
      </c>
      <c r="AM16" s="43" t="str">
        <f t="shared" si="15"/>
        <v>　</v>
      </c>
    </row>
    <row r="17" spans="1:39" ht="21" customHeight="1">
      <c r="A17" s="380">
        <v>5</v>
      </c>
      <c r="B17" s="456"/>
      <c r="C17" s="91" t="str">
        <f t="shared" si="1"/>
        <v/>
      </c>
      <c r="D17" s="92"/>
      <c r="E17" s="382" t="str">
        <f>IF(AD17="","",VLOOKUP(AD17,データベース!$A$29:$U$78,2))</f>
        <v/>
      </c>
      <c r="F17" s="382"/>
      <c r="G17" s="93"/>
      <c r="H17" s="382" t="str">
        <f>IF(AD17="","",VLOOKUP(AD17,データベース!$A$29:$U$78,5))</f>
        <v/>
      </c>
      <c r="I17" s="382"/>
      <c r="J17" s="94"/>
      <c r="K17" s="361" t="str">
        <f>IF(AD17="","",VLOOKUP(AD17,データベース!$A$29:$U$78,8))</f>
        <v/>
      </c>
      <c r="L17" s="361"/>
      <c r="M17" s="361" t="str">
        <f>IF(AD17="","",VLOOKUP(AD17,データベース!$A$29:$U$78,10))</f>
        <v/>
      </c>
      <c r="N17" s="361"/>
      <c r="O17" s="361" t="str">
        <f>IF(AD17="","",VLOOKUP(AD17,データベース!$A$29:$U$78,12))</f>
        <v/>
      </c>
      <c r="P17" s="361"/>
      <c r="Q17" s="95" t="str">
        <f>IF(AD17="","",VLOOKUP(AD17,データベース!$A$29:$U$78,16))</f>
        <v/>
      </c>
      <c r="R17" s="96" t="str">
        <f t="shared" si="3"/>
        <v/>
      </c>
      <c r="S17" s="96" t="str">
        <f t="shared" si="4"/>
        <v/>
      </c>
      <c r="T17" s="96" t="str">
        <f t="shared" si="5"/>
        <v/>
      </c>
      <c r="U17" s="96" t="str">
        <f t="shared" si="6"/>
        <v/>
      </c>
      <c r="V17" s="96" t="str">
        <f t="shared" si="7"/>
        <v/>
      </c>
      <c r="W17" s="96" t="str">
        <f t="shared" si="8"/>
        <v/>
      </c>
      <c r="X17" s="96" t="str">
        <f t="shared" si="9"/>
        <v/>
      </c>
      <c r="Y17" s="96" t="str">
        <f t="shared" si="10"/>
        <v/>
      </c>
      <c r="Z17" s="96" t="str">
        <f t="shared" si="11"/>
        <v/>
      </c>
      <c r="AA17" s="97"/>
      <c r="AB17" s="98"/>
      <c r="AC17" s="64">
        <v>5</v>
      </c>
      <c r="AD17" s="2"/>
      <c r="AF17" s="41">
        <v>5</v>
      </c>
      <c r="AG17" s="41">
        <f t="shared" si="12"/>
        <v>0</v>
      </c>
      <c r="AH17" s="41">
        <f t="shared" si="2"/>
        <v>0</v>
      </c>
      <c r="AI17" s="41">
        <f t="shared" si="13"/>
        <v>0</v>
      </c>
      <c r="AJ17" s="41">
        <f t="shared" si="14"/>
        <v>0</v>
      </c>
      <c r="AK17" s="42" t="str">
        <f>IF(VLOOKUP(AF17,データベース!$A$29:$G$78,2)=0,"",VLOOKUP(AF17,データベース!$A$29:$G$78,2))</f>
        <v/>
      </c>
      <c r="AL17" s="42" t="str">
        <f>IF(VLOOKUP(AF17,データベース!$A$29:$G$78,5)=0,"",VLOOKUP(AF17,データベース!$A$29:$G$78,5))</f>
        <v/>
      </c>
      <c r="AM17" s="43" t="str">
        <f t="shared" si="15"/>
        <v>　</v>
      </c>
    </row>
    <row r="18" spans="1:39" ht="21" customHeight="1">
      <c r="A18" s="380">
        <v>6</v>
      </c>
      <c r="B18" s="456"/>
      <c r="C18" s="91" t="str">
        <f t="shared" si="1"/>
        <v/>
      </c>
      <c r="D18" s="92"/>
      <c r="E18" s="382" t="str">
        <f>IF(AD18="","",VLOOKUP(AD18,データベース!$A$29:$U$78,2))</f>
        <v/>
      </c>
      <c r="F18" s="382"/>
      <c r="G18" s="93"/>
      <c r="H18" s="382" t="str">
        <f>IF(AD18="","",VLOOKUP(AD18,データベース!$A$29:$U$78,5))</f>
        <v/>
      </c>
      <c r="I18" s="382"/>
      <c r="J18" s="150"/>
      <c r="K18" s="361" t="str">
        <f>IF(AD18="","",VLOOKUP(AD18,データベース!$A$29:$U$78,8))</f>
        <v/>
      </c>
      <c r="L18" s="361"/>
      <c r="M18" s="361" t="str">
        <f>IF(AD18="","",VLOOKUP(AD18,データベース!$A$29:$U$78,10))</f>
        <v/>
      </c>
      <c r="N18" s="361"/>
      <c r="O18" s="361" t="str">
        <f>IF(AD18="","",VLOOKUP(AD18,データベース!$A$29:$U$78,12))</f>
        <v/>
      </c>
      <c r="P18" s="361"/>
      <c r="Q18" s="95" t="str">
        <f>IF(AD18="","",VLOOKUP(AD18,データベース!$A$29:$U$78,16))</f>
        <v/>
      </c>
      <c r="R18" s="96" t="str">
        <f t="shared" ref="R18:R19" si="16">MID(Q18,1,1)</f>
        <v/>
      </c>
      <c r="S18" s="96" t="str">
        <f t="shared" ref="S18:S19" si="17">MID(Q18,2,1)</f>
        <v/>
      </c>
      <c r="T18" s="96" t="str">
        <f t="shared" ref="T18:T19" si="18">MID(Q18,3,1)</f>
        <v/>
      </c>
      <c r="U18" s="96" t="str">
        <f t="shared" ref="U18:U19" si="19">MID(Q18,4,1)</f>
        <v/>
      </c>
      <c r="V18" s="96" t="str">
        <f t="shared" ref="V18:V19" si="20">MID(Q18,5,1)</f>
        <v/>
      </c>
      <c r="W18" s="96" t="str">
        <f t="shared" ref="W18:W19" si="21">MID(Q18,6,1)</f>
        <v/>
      </c>
      <c r="X18" s="96" t="str">
        <f t="shared" ref="X18:X19" si="22">MID(Q18,7,1)</f>
        <v/>
      </c>
      <c r="Y18" s="96" t="str">
        <f t="shared" ref="Y18:Y19" si="23">MID(Q18,8,1)</f>
        <v/>
      </c>
      <c r="Z18" s="96" t="str">
        <f t="shared" ref="Z18:Z19" si="24">MID(Q18,9,1)</f>
        <v/>
      </c>
      <c r="AA18" s="97"/>
      <c r="AB18" s="98"/>
      <c r="AC18" s="64">
        <v>6</v>
      </c>
      <c r="AD18" s="2"/>
      <c r="AF18" s="41">
        <v>6</v>
      </c>
      <c r="AG18" s="41">
        <f t="shared" si="12"/>
        <v>0</v>
      </c>
      <c r="AH18" s="41">
        <f t="shared" si="2"/>
        <v>0</v>
      </c>
      <c r="AI18" s="41">
        <f t="shared" si="13"/>
        <v>0</v>
      </c>
      <c r="AJ18" s="41">
        <f t="shared" si="14"/>
        <v>0</v>
      </c>
      <c r="AK18" s="42" t="str">
        <f>IF(VLOOKUP(AF18,データベース!$A$29:$G$78,2)=0,"",VLOOKUP(AF18,データベース!$A$29:$G$78,2))</f>
        <v/>
      </c>
      <c r="AL18" s="42" t="str">
        <f>IF(VLOOKUP(AF18,データベース!$A$29:$G$78,5)=0,"",VLOOKUP(AF18,データベース!$A$29:$G$78,5))</f>
        <v/>
      </c>
      <c r="AM18" s="43" t="str">
        <f t="shared" si="15"/>
        <v>　</v>
      </c>
    </row>
    <row r="19" spans="1:39" ht="21" customHeight="1" thickBot="1">
      <c r="A19" s="405">
        <v>7</v>
      </c>
      <c r="B19" s="509"/>
      <c r="C19" s="99" t="str">
        <f t="shared" si="1"/>
        <v/>
      </c>
      <c r="D19" s="100"/>
      <c r="E19" s="408" t="str">
        <f>IF(AD19="","",VLOOKUP(AD19,データベース!$A$29:$U$78,2))</f>
        <v/>
      </c>
      <c r="F19" s="408"/>
      <c r="G19" s="101"/>
      <c r="H19" s="408" t="str">
        <f>IF(AD19="","",VLOOKUP(AD19,データベース!$A$29:$U$78,5))</f>
        <v/>
      </c>
      <c r="I19" s="408"/>
      <c r="J19" s="151"/>
      <c r="K19" s="383" t="str">
        <f>IF(AD19="","",VLOOKUP(AD19,データベース!$A$29:$U$78,8))</f>
        <v/>
      </c>
      <c r="L19" s="383"/>
      <c r="M19" s="383" t="str">
        <f>IF(AD19="","",VLOOKUP(AD19,データベース!$A$29:$U$78,10))</f>
        <v/>
      </c>
      <c r="N19" s="383"/>
      <c r="O19" s="383" t="str">
        <f>IF(AD19="","",VLOOKUP(AD19,データベース!$A$29:$U$78,12))</f>
        <v/>
      </c>
      <c r="P19" s="383"/>
      <c r="Q19" s="103" t="str">
        <f>IF(AD19="","",VLOOKUP(AD19,データベース!$A$29:$U$78,16))</f>
        <v/>
      </c>
      <c r="R19" s="104" t="str">
        <f t="shared" si="16"/>
        <v/>
      </c>
      <c r="S19" s="104" t="str">
        <f t="shared" si="17"/>
        <v/>
      </c>
      <c r="T19" s="104" t="str">
        <f t="shared" si="18"/>
        <v/>
      </c>
      <c r="U19" s="104" t="str">
        <f t="shared" si="19"/>
        <v/>
      </c>
      <c r="V19" s="104" t="str">
        <f t="shared" si="20"/>
        <v/>
      </c>
      <c r="W19" s="104" t="str">
        <f t="shared" si="21"/>
        <v/>
      </c>
      <c r="X19" s="104" t="str">
        <f t="shared" si="22"/>
        <v/>
      </c>
      <c r="Y19" s="104" t="str">
        <f t="shared" si="23"/>
        <v/>
      </c>
      <c r="Z19" s="104" t="str">
        <f t="shared" si="24"/>
        <v/>
      </c>
      <c r="AA19" s="105"/>
      <c r="AB19" s="98"/>
      <c r="AC19" s="106">
        <v>7</v>
      </c>
      <c r="AD19" s="3"/>
      <c r="AF19" s="41">
        <v>7</v>
      </c>
      <c r="AG19" s="41">
        <f t="shared" si="12"/>
        <v>0</v>
      </c>
      <c r="AH19" s="41">
        <f t="shared" si="2"/>
        <v>0</v>
      </c>
      <c r="AI19" s="41">
        <f t="shared" si="13"/>
        <v>0</v>
      </c>
      <c r="AJ19" s="41">
        <f t="shared" si="14"/>
        <v>0</v>
      </c>
      <c r="AK19" s="42" t="str">
        <f>IF(VLOOKUP(AF19,データベース!$A$29:$G$78,2)=0,"",VLOOKUP(AF19,データベース!$A$29:$G$78,2))</f>
        <v/>
      </c>
      <c r="AL19" s="42" t="str">
        <f>IF(VLOOKUP(AF19,データベース!$A$29:$G$78,5)=0,"",VLOOKUP(AF19,データベース!$A$29:$G$78,5))</f>
        <v/>
      </c>
      <c r="AM19" s="43" t="str">
        <f t="shared" si="15"/>
        <v>　</v>
      </c>
    </row>
    <row r="20" spans="1:39" ht="21" customHeight="1">
      <c r="A20" s="424"/>
      <c r="B20" s="424"/>
      <c r="C20" s="424"/>
      <c r="D20" s="107"/>
      <c r="E20" s="433"/>
      <c r="F20" s="433"/>
      <c r="G20" s="108"/>
      <c r="H20" s="434"/>
      <c r="I20" s="434"/>
      <c r="J20" s="109"/>
      <c r="K20" s="435"/>
      <c r="L20" s="435"/>
      <c r="M20" s="435"/>
      <c r="N20" s="435"/>
      <c r="O20" s="435"/>
      <c r="P20" s="435"/>
      <c r="Q20" s="109"/>
      <c r="R20" s="76"/>
      <c r="S20" s="76"/>
      <c r="T20" s="76"/>
      <c r="U20" s="76"/>
      <c r="V20" s="76"/>
      <c r="W20" s="76"/>
      <c r="X20" s="76"/>
      <c r="Y20" s="76"/>
      <c r="Z20" s="76"/>
      <c r="AA20" s="108"/>
      <c r="AB20" s="98"/>
      <c r="AC20" s="32"/>
      <c r="AD20" s="18"/>
      <c r="AE20" s="32"/>
      <c r="AF20" s="41">
        <v>8</v>
      </c>
      <c r="AG20" s="41">
        <f t="shared" si="12"/>
        <v>0</v>
      </c>
      <c r="AH20" s="41">
        <f t="shared" si="2"/>
        <v>0</v>
      </c>
      <c r="AI20" s="41">
        <f t="shared" si="13"/>
        <v>0</v>
      </c>
      <c r="AJ20" s="41">
        <f t="shared" si="14"/>
        <v>0</v>
      </c>
      <c r="AK20" s="42" t="str">
        <f>IF(VLOOKUP(AF20,データベース!$A$29:$G$78,2)=0,"",VLOOKUP(AF20,データベース!$A$29:$G$78,2))</f>
        <v/>
      </c>
      <c r="AL20" s="42" t="str">
        <f>IF(VLOOKUP(AF20,データベース!$A$29:$G$78,5)=0,"",VLOOKUP(AF20,データベース!$A$29:$G$78,5))</f>
        <v/>
      </c>
      <c r="AM20" s="43" t="str">
        <f t="shared" si="15"/>
        <v>　</v>
      </c>
    </row>
    <row r="21" spans="1:39" ht="21" customHeight="1" thickBot="1">
      <c r="A21" s="110" t="s">
        <v>10</v>
      </c>
      <c r="B21" s="110"/>
      <c r="E21" s="111"/>
      <c r="F21" s="111"/>
      <c r="G21" s="111"/>
      <c r="H21" s="111"/>
      <c r="I21" s="111"/>
      <c r="J21" s="111"/>
      <c r="N21" s="112"/>
      <c r="O21" s="112"/>
      <c r="P21" s="112"/>
      <c r="Q21" s="112"/>
      <c r="R21" s="112"/>
      <c r="S21" s="112"/>
      <c r="T21" s="112"/>
      <c r="U21" s="112"/>
      <c r="V21" s="112"/>
      <c r="W21" s="112"/>
      <c r="X21" s="112"/>
      <c r="Y21" s="112"/>
      <c r="Z21" s="112"/>
      <c r="AA21" s="112"/>
      <c r="AE21" s="32"/>
      <c r="AF21" s="41">
        <v>9</v>
      </c>
      <c r="AG21" s="41">
        <f t="shared" si="12"/>
        <v>0</v>
      </c>
      <c r="AH21" s="41">
        <f t="shared" si="2"/>
        <v>0</v>
      </c>
      <c r="AI21" s="41">
        <f t="shared" si="13"/>
        <v>0</v>
      </c>
      <c r="AJ21" s="41">
        <f t="shared" si="14"/>
        <v>0</v>
      </c>
      <c r="AK21" s="42" t="str">
        <f>IF(VLOOKUP(AF21,データベース!$A$29:$G$78,2)=0,"",VLOOKUP(AF21,データベース!$A$29:$G$78,2))</f>
        <v/>
      </c>
      <c r="AL21" s="42" t="str">
        <f>IF(VLOOKUP(AF21,データベース!$A$29:$G$78,5)=0,"",VLOOKUP(AF21,データベース!$A$29:$G$78,5))</f>
        <v/>
      </c>
      <c r="AM21" s="43" t="str">
        <f t="shared" si="15"/>
        <v>　</v>
      </c>
    </row>
    <row r="22" spans="1:39" ht="21" customHeight="1" thickBot="1">
      <c r="A22" s="113" t="s">
        <v>11</v>
      </c>
      <c r="B22" s="26" t="s">
        <v>68</v>
      </c>
      <c r="C22" s="114" t="s">
        <v>82</v>
      </c>
      <c r="D22" s="372" t="s">
        <v>26</v>
      </c>
      <c r="E22" s="372"/>
      <c r="F22" s="372"/>
      <c r="G22" s="372"/>
      <c r="H22" s="372"/>
      <c r="I22" s="372"/>
      <c r="J22" s="373"/>
      <c r="K22" s="385" t="s">
        <v>5</v>
      </c>
      <c r="L22" s="385"/>
      <c r="M22" s="385" t="s">
        <v>6</v>
      </c>
      <c r="N22" s="385"/>
      <c r="O22" s="385" t="s">
        <v>7</v>
      </c>
      <c r="P22" s="385"/>
      <c r="Q22" s="386" t="s">
        <v>8</v>
      </c>
      <c r="R22" s="387"/>
      <c r="S22" s="387"/>
      <c r="T22" s="387"/>
      <c r="U22" s="387"/>
      <c r="V22" s="387"/>
      <c r="W22" s="387"/>
      <c r="X22" s="387"/>
      <c r="Y22" s="387"/>
      <c r="Z22" s="387"/>
      <c r="AA22" s="388"/>
      <c r="AC22" s="30"/>
      <c r="AD22" s="38" t="s">
        <v>33</v>
      </c>
      <c r="AF22" s="41">
        <v>10</v>
      </c>
      <c r="AG22" s="41">
        <f t="shared" si="12"/>
        <v>0</v>
      </c>
      <c r="AH22" s="41">
        <f t="shared" si="2"/>
        <v>0</v>
      </c>
      <c r="AI22" s="41">
        <f t="shared" si="13"/>
        <v>0</v>
      </c>
      <c r="AJ22" s="41">
        <f t="shared" si="14"/>
        <v>0</v>
      </c>
      <c r="AK22" s="42" t="str">
        <f>IF(VLOOKUP(AF22,データベース!$A$29:$G$78,2)=0,"",VLOOKUP(AF22,データベース!$A$29:$G$78,2))</f>
        <v/>
      </c>
      <c r="AL22" s="42" t="str">
        <f>IF(VLOOKUP(AF22,データベース!$A$29:$G$78,5)=0,"",VLOOKUP(AF22,データベース!$A$29:$G$78,5))</f>
        <v/>
      </c>
      <c r="AM22" s="43" t="str">
        <f t="shared" si="15"/>
        <v>　</v>
      </c>
    </row>
    <row r="23" spans="1:39" ht="21" customHeight="1">
      <c r="A23" s="370" t="s">
        <v>89</v>
      </c>
      <c r="B23" s="115" t="str">
        <f t="shared" ref="B23:B42" si="25">IF(AD23="","",IF(VLOOKUP(AD23,$AF$13:$AJ$62,3)=1,"○",""))</f>
        <v/>
      </c>
      <c r="C23" s="116" t="str">
        <f t="shared" ref="C23:C42" si="26">IF(AD23="","",IF(VLOOKUP(AD23,$AF$13:$AJ$62,2)=1,"○",""))</f>
        <v/>
      </c>
      <c r="D23" s="117"/>
      <c r="E23" s="394" t="str">
        <f>IF(AD23="","",VLOOKUP(AD23,データベース!$A$29:$U$78,2))</f>
        <v/>
      </c>
      <c r="F23" s="394"/>
      <c r="G23" s="85"/>
      <c r="H23" s="394" t="str">
        <f>IF(AD23="","",VLOOKUP(AD23,データベース!$A$29:$U$78,5))</f>
        <v/>
      </c>
      <c r="I23" s="394"/>
      <c r="J23" s="86"/>
      <c r="K23" s="391" t="str">
        <f>IF(AD23="","",VLOOKUP(AD23,データベース!$A$29:$U$78,8))</f>
        <v/>
      </c>
      <c r="L23" s="391"/>
      <c r="M23" s="391" t="str">
        <f>IF(AD23="","",VLOOKUP(AD23,データベース!$A$29:$U$78,10))</f>
        <v/>
      </c>
      <c r="N23" s="391"/>
      <c r="O23" s="391" t="str">
        <f>IF(AD23="","",VLOOKUP(AD23,データベース!$A$29:$U$78,12))</f>
        <v/>
      </c>
      <c r="P23" s="391"/>
      <c r="Q23" s="87" t="str">
        <f>IF(AD23="","",VLOOKUP(AD23,データベース!$A$29:$U$78,16))</f>
        <v/>
      </c>
      <c r="R23" s="88" t="str">
        <f>MID(Q23,1,1)</f>
        <v/>
      </c>
      <c r="S23" s="88" t="str">
        <f>MID(Q23,2,1)</f>
        <v/>
      </c>
      <c r="T23" s="88" t="str">
        <f>MID(Q23,3,1)</f>
        <v/>
      </c>
      <c r="U23" s="88" t="str">
        <f>MID(Q23,4,1)</f>
        <v/>
      </c>
      <c r="V23" s="88" t="str">
        <f>MID(Q23,5,1)</f>
        <v/>
      </c>
      <c r="W23" s="88" t="str">
        <f>MID(Q23,6,1)</f>
        <v/>
      </c>
      <c r="X23" s="88" t="str">
        <f>MID(Q23,7,1)</f>
        <v/>
      </c>
      <c r="Y23" s="88" t="str">
        <f>MID(Q23,8,1)</f>
        <v/>
      </c>
      <c r="Z23" s="88" t="str">
        <f>MID(Q23,9,1)</f>
        <v/>
      </c>
      <c r="AA23" s="118"/>
      <c r="AB23" s="32"/>
      <c r="AC23" s="409" t="s">
        <v>93</v>
      </c>
      <c r="AD23" s="4"/>
      <c r="AF23" s="41">
        <v>11</v>
      </c>
      <c r="AG23" s="41">
        <f t="shared" si="12"/>
        <v>0</v>
      </c>
      <c r="AH23" s="41">
        <f t="shared" si="2"/>
        <v>0</v>
      </c>
      <c r="AI23" s="41">
        <f t="shared" si="13"/>
        <v>0</v>
      </c>
      <c r="AJ23" s="41">
        <f t="shared" si="14"/>
        <v>0</v>
      </c>
      <c r="AK23" s="42" t="str">
        <f>IF(VLOOKUP(AF23,データベース!$A$29:$G$78,2)=0,"",VLOOKUP(AF23,データベース!$A$29:$G$78,2))</f>
        <v/>
      </c>
      <c r="AL23" s="42" t="str">
        <f>IF(VLOOKUP(AF23,データベース!$A$29:$G$78,5)=0,"",VLOOKUP(AF23,データベース!$A$29:$G$78,5))</f>
        <v/>
      </c>
      <c r="AM23" s="43" t="str">
        <f t="shared" si="15"/>
        <v>　</v>
      </c>
    </row>
    <row r="24" spans="1:39" ht="21" customHeight="1">
      <c r="A24" s="370"/>
      <c r="B24" s="119" t="str">
        <f t="shared" si="25"/>
        <v/>
      </c>
      <c r="C24" s="120" t="str">
        <f t="shared" si="26"/>
        <v/>
      </c>
      <c r="D24" s="121"/>
      <c r="E24" s="394" t="str">
        <f>IF(AD24="","",VLOOKUP(AD24,データベース!$A$29:$U$78,2))</f>
        <v/>
      </c>
      <c r="F24" s="394"/>
      <c r="G24" s="85"/>
      <c r="H24" s="394" t="str">
        <f>IF(AD24="","",VLOOKUP(AD24,データベース!$A$29:$U$78,5))</f>
        <v/>
      </c>
      <c r="I24" s="394"/>
      <c r="J24" s="86"/>
      <c r="K24" s="361" t="str">
        <f>IF(AD24="","",VLOOKUP(AD24,データベース!$A$29:$U$78,8))</f>
        <v/>
      </c>
      <c r="L24" s="361"/>
      <c r="M24" s="361" t="str">
        <f>IF(AD24="","",VLOOKUP(AD24,データベース!$A$29:$U$78,10))</f>
        <v/>
      </c>
      <c r="N24" s="361"/>
      <c r="O24" s="361" t="str">
        <f>IF(AD24="","",VLOOKUP(AD24,データベース!$A$29:$U$78,12))</f>
        <v/>
      </c>
      <c r="P24" s="361"/>
      <c r="Q24" s="95" t="str">
        <f>IF(AD24="","",VLOOKUP(AD24,データベース!$A$29:$U$78,16))</f>
        <v/>
      </c>
      <c r="R24" s="96" t="str">
        <f t="shared" ref="R24:R42" si="27">MID(Q24,1,1)</f>
        <v/>
      </c>
      <c r="S24" s="96" t="str">
        <f t="shared" ref="S24:S42" si="28">MID(Q24,2,1)</f>
        <v/>
      </c>
      <c r="T24" s="96" t="str">
        <f t="shared" ref="T24:T42" si="29">MID(Q24,3,1)</f>
        <v/>
      </c>
      <c r="U24" s="96" t="str">
        <f t="shared" ref="U24:U42" si="30">MID(Q24,4,1)</f>
        <v/>
      </c>
      <c r="V24" s="96" t="str">
        <f t="shared" ref="V24:V42" si="31">MID(Q24,5,1)</f>
        <v/>
      </c>
      <c r="W24" s="96" t="str">
        <f t="shared" ref="W24:W42" si="32">MID(Q24,6,1)</f>
        <v/>
      </c>
      <c r="X24" s="96" t="str">
        <f t="shared" ref="X24:X42" si="33">MID(Q24,7,1)</f>
        <v/>
      </c>
      <c r="Y24" s="96" t="str">
        <f t="shared" ref="Y24:Y42" si="34">MID(Q24,8,1)</f>
        <v/>
      </c>
      <c r="Z24" s="96" t="str">
        <f t="shared" ref="Z24:Z42" si="35">MID(Q24,9,1)</f>
        <v/>
      </c>
      <c r="AA24" s="122"/>
      <c r="AB24" s="98"/>
      <c r="AC24" s="380"/>
      <c r="AD24" s="2"/>
      <c r="AF24" s="41">
        <v>12</v>
      </c>
      <c r="AG24" s="41">
        <f t="shared" si="12"/>
        <v>0</v>
      </c>
      <c r="AH24" s="41">
        <f t="shared" si="2"/>
        <v>0</v>
      </c>
      <c r="AI24" s="41">
        <f t="shared" si="13"/>
        <v>0</v>
      </c>
      <c r="AJ24" s="41">
        <f t="shared" si="14"/>
        <v>0</v>
      </c>
      <c r="AK24" s="42" t="str">
        <f>IF(VLOOKUP(AF24,データベース!$A$29:$G$78,2)=0,"",VLOOKUP(AF24,データベース!$A$29:$G$78,2))</f>
        <v/>
      </c>
      <c r="AL24" s="42" t="str">
        <f>IF(VLOOKUP(AF24,データベース!$A$29:$G$78,5)=0,"",VLOOKUP(AF24,データベース!$A$29:$G$78,5))</f>
        <v/>
      </c>
      <c r="AM24" s="43" t="str">
        <f t="shared" si="15"/>
        <v>　</v>
      </c>
    </row>
    <row r="25" spans="1:39" ht="21" customHeight="1">
      <c r="A25" s="370"/>
      <c r="B25" s="119" t="str">
        <f t="shared" si="25"/>
        <v/>
      </c>
      <c r="C25" s="120" t="str">
        <f t="shared" si="26"/>
        <v/>
      </c>
      <c r="D25" s="121"/>
      <c r="E25" s="382" t="str">
        <f>IF(AD25="","",VLOOKUP(AD25,データベース!$A$29:$U$78,2))</f>
        <v/>
      </c>
      <c r="F25" s="382"/>
      <c r="G25" s="93"/>
      <c r="H25" s="382" t="str">
        <f>IF(AD25="","",VLOOKUP(AD25,データベース!$A$29:$U$78,5))</f>
        <v/>
      </c>
      <c r="I25" s="382"/>
      <c r="J25" s="94"/>
      <c r="K25" s="361" t="str">
        <f>IF(AD25="","",VLOOKUP(AD25,データベース!$A$29:$U$78,8))</f>
        <v/>
      </c>
      <c r="L25" s="361"/>
      <c r="M25" s="361" t="str">
        <f>IF(AD25="","",VLOOKUP(AD25,データベース!$A$29:$U$78,10))</f>
        <v/>
      </c>
      <c r="N25" s="361"/>
      <c r="O25" s="361" t="str">
        <f>IF(AD25="","",VLOOKUP(AD25,データベース!$A$29:$U$78,12))</f>
        <v/>
      </c>
      <c r="P25" s="361"/>
      <c r="Q25" s="95" t="str">
        <f>IF(AD25="","",VLOOKUP(AD25,データベース!$A$29:$U$78,16))</f>
        <v/>
      </c>
      <c r="R25" s="96" t="str">
        <f t="shared" si="27"/>
        <v/>
      </c>
      <c r="S25" s="96" t="str">
        <f t="shared" si="28"/>
        <v/>
      </c>
      <c r="T25" s="96" t="str">
        <f t="shared" si="29"/>
        <v/>
      </c>
      <c r="U25" s="96" t="str">
        <f t="shared" si="30"/>
        <v/>
      </c>
      <c r="V25" s="96" t="str">
        <f t="shared" si="31"/>
        <v/>
      </c>
      <c r="W25" s="96" t="str">
        <f t="shared" si="32"/>
        <v/>
      </c>
      <c r="X25" s="96" t="str">
        <f t="shared" si="33"/>
        <v/>
      </c>
      <c r="Y25" s="96" t="str">
        <f t="shared" si="34"/>
        <v/>
      </c>
      <c r="Z25" s="96" t="str">
        <f t="shared" si="35"/>
        <v/>
      </c>
      <c r="AA25" s="122"/>
      <c r="AB25" s="98"/>
      <c r="AC25" s="380"/>
      <c r="AD25" s="2"/>
      <c r="AF25" s="41">
        <v>13</v>
      </c>
      <c r="AG25" s="41">
        <f t="shared" si="12"/>
        <v>0</v>
      </c>
      <c r="AH25" s="41">
        <f t="shared" si="2"/>
        <v>0</v>
      </c>
      <c r="AI25" s="41">
        <f t="shared" si="13"/>
        <v>0</v>
      </c>
      <c r="AJ25" s="41">
        <f t="shared" si="14"/>
        <v>0</v>
      </c>
      <c r="AK25" s="42" t="str">
        <f>IF(VLOOKUP(AF25,データベース!$A$29:$G$78,2)=0,"",VLOOKUP(AF25,データベース!$A$29:$G$78,2))</f>
        <v/>
      </c>
      <c r="AL25" s="42" t="str">
        <f>IF(VLOOKUP(AF25,データベース!$A$29:$G$78,5)=0,"",VLOOKUP(AF25,データベース!$A$29:$G$78,5))</f>
        <v/>
      </c>
      <c r="AM25" s="43" t="str">
        <f t="shared" si="15"/>
        <v>　</v>
      </c>
    </row>
    <row r="26" spans="1:39" ht="21" customHeight="1" thickBot="1">
      <c r="A26" s="371"/>
      <c r="B26" s="123" t="str">
        <f t="shared" si="25"/>
        <v/>
      </c>
      <c r="C26" s="124" t="str">
        <f t="shared" si="26"/>
        <v/>
      </c>
      <c r="D26" s="125"/>
      <c r="E26" s="408" t="str">
        <f>IF(AD26="","",VLOOKUP(AD26,データベース!$A$29:$U$78,2))</f>
        <v/>
      </c>
      <c r="F26" s="408"/>
      <c r="G26" s="101"/>
      <c r="H26" s="408" t="str">
        <f>IF(AD26="","",VLOOKUP(AD26,データベース!$A$29:$U$78,5))</f>
        <v/>
      </c>
      <c r="I26" s="408"/>
      <c r="J26" s="102"/>
      <c r="K26" s="383" t="str">
        <f>IF(AD26="","",VLOOKUP(AD26,データベース!$A$29:$U$78,8))</f>
        <v/>
      </c>
      <c r="L26" s="383"/>
      <c r="M26" s="383" t="str">
        <f>IF(AD26="","",VLOOKUP(AD26,データベース!$A$29:$U$78,10))</f>
        <v/>
      </c>
      <c r="N26" s="383"/>
      <c r="O26" s="383" t="str">
        <f>IF(AD26="","",VLOOKUP(AD26,データベース!$A$29:$U$78,12))</f>
        <v/>
      </c>
      <c r="P26" s="383"/>
      <c r="Q26" s="103" t="str">
        <f>IF(AD26="","",VLOOKUP(AD26,データベース!$A$29:$U$78,16))</f>
        <v/>
      </c>
      <c r="R26" s="104" t="str">
        <f t="shared" si="27"/>
        <v/>
      </c>
      <c r="S26" s="104" t="str">
        <f t="shared" si="28"/>
        <v/>
      </c>
      <c r="T26" s="104" t="str">
        <f t="shared" si="29"/>
        <v/>
      </c>
      <c r="U26" s="104" t="str">
        <f t="shared" si="30"/>
        <v/>
      </c>
      <c r="V26" s="104" t="str">
        <f t="shared" si="31"/>
        <v/>
      </c>
      <c r="W26" s="104" t="str">
        <f t="shared" si="32"/>
        <v/>
      </c>
      <c r="X26" s="104" t="str">
        <f t="shared" si="33"/>
        <v/>
      </c>
      <c r="Y26" s="104" t="str">
        <f t="shared" si="34"/>
        <v/>
      </c>
      <c r="Z26" s="104" t="str">
        <f t="shared" si="35"/>
        <v/>
      </c>
      <c r="AA26" s="126"/>
      <c r="AB26" s="98"/>
      <c r="AC26" s="405"/>
      <c r="AD26" s="3"/>
      <c r="AF26" s="41">
        <v>14</v>
      </c>
      <c r="AG26" s="41">
        <f t="shared" si="12"/>
        <v>0</v>
      </c>
      <c r="AH26" s="41">
        <f t="shared" si="2"/>
        <v>0</v>
      </c>
      <c r="AI26" s="41">
        <f t="shared" si="13"/>
        <v>0</v>
      </c>
      <c r="AJ26" s="41">
        <f t="shared" si="14"/>
        <v>0</v>
      </c>
      <c r="AK26" s="42" t="str">
        <f>IF(VLOOKUP(AF26,データベース!$A$29:$G$78,2)=0,"",VLOOKUP(AF26,データベース!$A$29:$G$78,2))</f>
        <v/>
      </c>
      <c r="AL26" s="42" t="str">
        <f>IF(VLOOKUP(AF26,データベース!$A$29:$G$78,5)=0,"",VLOOKUP(AF26,データベース!$A$29:$G$78,5))</f>
        <v/>
      </c>
      <c r="AM26" s="43" t="str">
        <f t="shared" si="15"/>
        <v>　</v>
      </c>
    </row>
    <row r="27" spans="1:39" ht="21" customHeight="1">
      <c r="A27" s="369" t="s">
        <v>44</v>
      </c>
      <c r="B27" s="115" t="str">
        <f t="shared" si="25"/>
        <v/>
      </c>
      <c r="C27" s="116" t="str">
        <f t="shared" si="26"/>
        <v/>
      </c>
      <c r="D27" s="127"/>
      <c r="E27" s="427" t="str">
        <f>IF(AD27="","",VLOOKUP(AD27,データベース!$A$29:$U$78,2))</f>
        <v/>
      </c>
      <c r="F27" s="427"/>
      <c r="G27" s="128"/>
      <c r="H27" s="427" t="str">
        <f>IF(AD27="","",VLOOKUP(AD27,データベース!$A$29:$U$78,5))</f>
        <v/>
      </c>
      <c r="I27" s="427"/>
      <c r="J27" s="129"/>
      <c r="K27" s="410" t="str">
        <f>IF(AD27="","",VLOOKUP(AD27,データベース!$A$29:$U$78,8))</f>
        <v/>
      </c>
      <c r="L27" s="410"/>
      <c r="M27" s="410" t="str">
        <f>IF(AD27="","",VLOOKUP(AD27,データベース!$A$29:$U$78,10))</f>
        <v/>
      </c>
      <c r="N27" s="410"/>
      <c r="O27" s="410" t="str">
        <f>IF(AD27="","",VLOOKUP(AD27,データベース!$A$29:$U$78,12))</f>
        <v/>
      </c>
      <c r="P27" s="410"/>
      <c r="Q27" s="130" t="str">
        <f>IF(AD27="","",VLOOKUP(AD27,データベース!$A$29:$U$78,16))</f>
        <v/>
      </c>
      <c r="R27" s="66" t="str">
        <f t="shared" si="27"/>
        <v/>
      </c>
      <c r="S27" s="66" t="str">
        <f t="shared" si="28"/>
        <v/>
      </c>
      <c r="T27" s="66" t="str">
        <f t="shared" si="29"/>
        <v/>
      </c>
      <c r="U27" s="66" t="str">
        <f t="shared" si="30"/>
        <v/>
      </c>
      <c r="V27" s="66" t="str">
        <f t="shared" si="31"/>
        <v/>
      </c>
      <c r="W27" s="66" t="str">
        <f t="shared" si="32"/>
        <v/>
      </c>
      <c r="X27" s="66" t="str">
        <f t="shared" si="33"/>
        <v/>
      </c>
      <c r="Y27" s="66" t="str">
        <f t="shared" si="34"/>
        <v/>
      </c>
      <c r="Z27" s="66" t="str">
        <f t="shared" si="35"/>
        <v/>
      </c>
      <c r="AA27" s="131"/>
      <c r="AB27" s="98"/>
      <c r="AC27" s="409">
        <v>81</v>
      </c>
      <c r="AD27" s="4"/>
      <c r="AF27" s="41">
        <v>15</v>
      </c>
      <c r="AG27" s="41">
        <f t="shared" si="12"/>
        <v>0</v>
      </c>
      <c r="AH27" s="41">
        <f t="shared" si="2"/>
        <v>0</v>
      </c>
      <c r="AI27" s="41">
        <f t="shared" si="13"/>
        <v>0</v>
      </c>
      <c r="AJ27" s="41">
        <f t="shared" si="14"/>
        <v>0</v>
      </c>
      <c r="AK27" s="42" t="str">
        <f>IF(VLOOKUP(AF27,データベース!$A$29:$G$78,2)=0,"",VLOOKUP(AF27,データベース!$A$29:$G$78,2))</f>
        <v/>
      </c>
      <c r="AL27" s="42" t="str">
        <f>IF(VLOOKUP(AF27,データベース!$A$29:$G$78,5)=0,"",VLOOKUP(AF27,データベース!$A$29:$G$78,5))</f>
        <v/>
      </c>
      <c r="AM27" s="43" t="str">
        <f t="shared" si="15"/>
        <v>　</v>
      </c>
    </row>
    <row r="28" spans="1:39" ht="21" customHeight="1">
      <c r="A28" s="370"/>
      <c r="B28" s="119" t="str">
        <f t="shared" si="25"/>
        <v/>
      </c>
      <c r="C28" s="120" t="str">
        <f t="shared" si="26"/>
        <v/>
      </c>
      <c r="D28" s="121"/>
      <c r="E28" s="382" t="str">
        <f>IF(AD28="","",VLOOKUP(AD28,データベース!$A$29:$U$78,2))</f>
        <v/>
      </c>
      <c r="F28" s="382"/>
      <c r="G28" s="93"/>
      <c r="H28" s="382" t="str">
        <f>IF(AD28="","",VLOOKUP(AD28,データベース!$A$29:$U$78,5))</f>
        <v/>
      </c>
      <c r="I28" s="382"/>
      <c r="J28" s="94"/>
      <c r="K28" s="361" t="str">
        <f>IF(AD28="","",VLOOKUP(AD28,データベース!$A$29:$U$78,8))</f>
        <v/>
      </c>
      <c r="L28" s="361"/>
      <c r="M28" s="361" t="str">
        <f>IF(AD28="","",VLOOKUP(AD28,データベース!$A$29:$U$78,10))</f>
        <v/>
      </c>
      <c r="N28" s="361"/>
      <c r="O28" s="361" t="str">
        <f>IF(AD28="","",VLOOKUP(AD28,データベース!$A$29:$U$78,12))</f>
        <v/>
      </c>
      <c r="P28" s="361"/>
      <c r="Q28" s="95" t="str">
        <f>IF(AD28="","",VLOOKUP(AD28,データベース!$A$29:$U$78,16))</f>
        <v/>
      </c>
      <c r="R28" s="96" t="str">
        <f t="shared" si="27"/>
        <v/>
      </c>
      <c r="S28" s="96" t="str">
        <f t="shared" si="28"/>
        <v/>
      </c>
      <c r="T28" s="96" t="str">
        <f t="shared" si="29"/>
        <v/>
      </c>
      <c r="U28" s="96" t="str">
        <f t="shared" si="30"/>
        <v/>
      </c>
      <c r="V28" s="96" t="str">
        <f t="shared" si="31"/>
        <v/>
      </c>
      <c r="W28" s="96" t="str">
        <f t="shared" si="32"/>
        <v/>
      </c>
      <c r="X28" s="96" t="str">
        <f t="shared" si="33"/>
        <v/>
      </c>
      <c r="Y28" s="96" t="str">
        <f t="shared" si="34"/>
        <v/>
      </c>
      <c r="Z28" s="96" t="str">
        <f t="shared" si="35"/>
        <v/>
      </c>
      <c r="AA28" s="122"/>
      <c r="AB28" s="98"/>
      <c r="AC28" s="380"/>
      <c r="AD28" s="2"/>
      <c r="AF28" s="41">
        <v>16</v>
      </c>
      <c r="AG28" s="41">
        <f t="shared" si="12"/>
        <v>0</v>
      </c>
      <c r="AH28" s="41">
        <f t="shared" si="2"/>
        <v>0</v>
      </c>
      <c r="AI28" s="41">
        <f t="shared" si="13"/>
        <v>0</v>
      </c>
      <c r="AJ28" s="41">
        <f t="shared" si="14"/>
        <v>0</v>
      </c>
      <c r="AK28" s="42" t="str">
        <f>IF(VLOOKUP(AF28,データベース!$A$29:$G$78,2)=0,"",VLOOKUP(AF28,データベース!$A$29:$G$78,2))</f>
        <v/>
      </c>
      <c r="AL28" s="42" t="str">
        <f>IF(VLOOKUP(AF28,データベース!$A$29:$G$78,5)=0,"",VLOOKUP(AF28,データベース!$A$29:$G$78,5))</f>
        <v/>
      </c>
      <c r="AM28" s="43" t="str">
        <f t="shared" si="15"/>
        <v>　</v>
      </c>
    </row>
    <row r="29" spans="1:39" ht="21" customHeight="1">
      <c r="A29" s="370"/>
      <c r="B29" s="119" t="str">
        <f t="shared" si="25"/>
        <v/>
      </c>
      <c r="C29" s="120" t="str">
        <f t="shared" si="26"/>
        <v/>
      </c>
      <c r="D29" s="121"/>
      <c r="E29" s="382" t="str">
        <f>IF(AD29="","",VLOOKUP(AD29,データベース!$A$29:$U$78,2))</f>
        <v/>
      </c>
      <c r="F29" s="382"/>
      <c r="G29" s="93"/>
      <c r="H29" s="382" t="str">
        <f>IF(AD29="","",VLOOKUP(AD29,データベース!$A$29:$U$78,5))</f>
        <v/>
      </c>
      <c r="I29" s="382"/>
      <c r="J29" s="94"/>
      <c r="K29" s="361" t="str">
        <f>IF(AD29="","",VLOOKUP(AD29,データベース!$A$29:$U$78,8))</f>
        <v/>
      </c>
      <c r="L29" s="361"/>
      <c r="M29" s="361" t="str">
        <f>IF(AD29="","",VLOOKUP(AD29,データベース!$A$29:$U$78,10))</f>
        <v/>
      </c>
      <c r="N29" s="361"/>
      <c r="O29" s="361" t="str">
        <f>IF(AD29="","",VLOOKUP(AD29,データベース!$A$29:$U$78,12))</f>
        <v/>
      </c>
      <c r="P29" s="361"/>
      <c r="Q29" s="95" t="str">
        <f>IF(AD29="","",VLOOKUP(AD29,データベース!$A$29:$U$78,16))</f>
        <v/>
      </c>
      <c r="R29" s="96" t="str">
        <f t="shared" si="27"/>
        <v/>
      </c>
      <c r="S29" s="96" t="str">
        <f t="shared" si="28"/>
        <v/>
      </c>
      <c r="T29" s="96" t="str">
        <f t="shared" si="29"/>
        <v/>
      </c>
      <c r="U29" s="96" t="str">
        <f t="shared" si="30"/>
        <v/>
      </c>
      <c r="V29" s="96" t="str">
        <f t="shared" si="31"/>
        <v/>
      </c>
      <c r="W29" s="96" t="str">
        <f t="shared" si="32"/>
        <v/>
      </c>
      <c r="X29" s="96" t="str">
        <f t="shared" si="33"/>
        <v/>
      </c>
      <c r="Y29" s="96" t="str">
        <f t="shared" si="34"/>
        <v/>
      </c>
      <c r="Z29" s="96" t="str">
        <f t="shared" si="35"/>
        <v/>
      </c>
      <c r="AA29" s="122"/>
      <c r="AB29" s="98"/>
      <c r="AC29" s="380"/>
      <c r="AD29" s="2"/>
      <c r="AF29" s="41">
        <v>17</v>
      </c>
      <c r="AG29" s="41">
        <f t="shared" si="12"/>
        <v>0</v>
      </c>
      <c r="AH29" s="41">
        <f t="shared" si="2"/>
        <v>0</v>
      </c>
      <c r="AI29" s="41">
        <f t="shared" si="13"/>
        <v>0</v>
      </c>
      <c r="AJ29" s="41">
        <f t="shared" si="14"/>
        <v>0</v>
      </c>
      <c r="AK29" s="42" t="str">
        <f>IF(VLOOKUP(AF29,データベース!$A$29:$G$78,2)=0,"",VLOOKUP(AF29,データベース!$A$29:$G$78,2))</f>
        <v/>
      </c>
      <c r="AL29" s="42" t="str">
        <f>IF(VLOOKUP(AF29,データベース!$A$29:$G$78,5)=0,"",VLOOKUP(AF29,データベース!$A$29:$G$78,5))</f>
        <v/>
      </c>
      <c r="AM29" s="43" t="str">
        <f t="shared" si="15"/>
        <v>　</v>
      </c>
    </row>
    <row r="30" spans="1:39" ht="21" customHeight="1" thickBot="1">
      <c r="A30" s="371"/>
      <c r="B30" s="123" t="str">
        <f t="shared" si="25"/>
        <v/>
      </c>
      <c r="C30" s="124" t="str">
        <f t="shared" si="26"/>
        <v/>
      </c>
      <c r="D30" s="125"/>
      <c r="E30" s="408" t="str">
        <f>IF(AD30="","",VLOOKUP(AD30,データベース!$A$29:$U$78,2))</f>
        <v/>
      </c>
      <c r="F30" s="408"/>
      <c r="G30" s="101"/>
      <c r="H30" s="408" t="str">
        <f>IF(AD30="","",VLOOKUP(AD30,データベース!$A$29:$U$78,5))</f>
        <v/>
      </c>
      <c r="I30" s="408"/>
      <c r="J30" s="102"/>
      <c r="K30" s="383" t="str">
        <f>IF(AD30="","",VLOOKUP(AD30,データベース!$A$29:$U$78,8))</f>
        <v/>
      </c>
      <c r="L30" s="383"/>
      <c r="M30" s="383" t="str">
        <f>IF(AD30="","",VLOOKUP(AD30,データベース!$A$29:$U$78,10))</f>
        <v/>
      </c>
      <c r="N30" s="383"/>
      <c r="O30" s="383" t="str">
        <f>IF(AD30="","",VLOOKUP(AD30,データベース!$A$29:$U$78,12))</f>
        <v/>
      </c>
      <c r="P30" s="383"/>
      <c r="Q30" s="103" t="str">
        <f>IF(AD30="","",VLOOKUP(AD30,データベース!$A$29:$U$78,16))</f>
        <v/>
      </c>
      <c r="R30" s="104" t="str">
        <f t="shared" si="27"/>
        <v/>
      </c>
      <c r="S30" s="104" t="str">
        <f t="shared" si="28"/>
        <v/>
      </c>
      <c r="T30" s="104" t="str">
        <f t="shared" si="29"/>
        <v/>
      </c>
      <c r="U30" s="104" t="str">
        <f t="shared" si="30"/>
        <v/>
      </c>
      <c r="V30" s="104" t="str">
        <f t="shared" si="31"/>
        <v/>
      </c>
      <c r="W30" s="104" t="str">
        <f t="shared" si="32"/>
        <v/>
      </c>
      <c r="X30" s="104" t="str">
        <f t="shared" si="33"/>
        <v/>
      </c>
      <c r="Y30" s="104" t="str">
        <f t="shared" si="34"/>
        <v/>
      </c>
      <c r="Z30" s="104" t="str">
        <f t="shared" si="35"/>
        <v/>
      </c>
      <c r="AA30" s="126"/>
      <c r="AB30" s="98"/>
      <c r="AC30" s="405"/>
      <c r="AD30" s="3"/>
      <c r="AF30" s="41">
        <v>18</v>
      </c>
      <c r="AG30" s="41">
        <f t="shared" si="12"/>
        <v>0</v>
      </c>
      <c r="AH30" s="41">
        <f t="shared" si="2"/>
        <v>0</v>
      </c>
      <c r="AI30" s="41">
        <f t="shared" si="13"/>
        <v>0</v>
      </c>
      <c r="AJ30" s="41">
        <f t="shared" si="14"/>
        <v>0</v>
      </c>
      <c r="AK30" s="42" t="str">
        <f>IF(VLOOKUP(AF30,データベース!$A$29:$G$78,2)=0,"",VLOOKUP(AF30,データベース!$A$29:$G$78,2))</f>
        <v/>
      </c>
      <c r="AL30" s="42" t="str">
        <f>IF(VLOOKUP(AF30,データベース!$A$29:$G$78,5)=0,"",VLOOKUP(AF30,データベース!$A$29:$G$78,5))</f>
        <v/>
      </c>
      <c r="AM30" s="43" t="str">
        <f t="shared" si="15"/>
        <v>　</v>
      </c>
    </row>
    <row r="31" spans="1:39" ht="21" customHeight="1">
      <c r="A31" s="369" t="s">
        <v>45</v>
      </c>
      <c r="B31" s="115" t="str">
        <f t="shared" si="25"/>
        <v/>
      </c>
      <c r="C31" s="116" t="str">
        <f t="shared" si="26"/>
        <v/>
      </c>
      <c r="D31" s="127"/>
      <c r="E31" s="427" t="str">
        <f>IF(AD31="","",VLOOKUP(AD31,データベース!$A$29:$U$78,2))</f>
        <v/>
      </c>
      <c r="F31" s="427"/>
      <c r="G31" s="128"/>
      <c r="H31" s="427" t="str">
        <f>IF(AD31="","",VLOOKUP(AD31,データベース!$A$29:$U$78,5))</f>
        <v/>
      </c>
      <c r="I31" s="427"/>
      <c r="J31" s="129"/>
      <c r="K31" s="410" t="str">
        <f>IF(AD31="","",VLOOKUP(AD31,データベース!$A$29:$U$78,8))</f>
        <v/>
      </c>
      <c r="L31" s="410"/>
      <c r="M31" s="410" t="str">
        <f>IF(AD31="","",VLOOKUP(AD31,データベース!$A$29:$U$78,10))</f>
        <v/>
      </c>
      <c r="N31" s="410"/>
      <c r="O31" s="410" t="str">
        <f>IF(AD31="","",VLOOKUP(AD31,データベース!$A$29:$U$78,12))</f>
        <v/>
      </c>
      <c r="P31" s="410"/>
      <c r="Q31" s="130" t="str">
        <f>IF(AD31="","",VLOOKUP(AD31,データベース!$A$29:$U$78,16))</f>
        <v/>
      </c>
      <c r="R31" s="66" t="str">
        <f t="shared" si="27"/>
        <v/>
      </c>
      <c r="S31" s="66" t="str">
        <f t="shared" si="28"/>
        <v/>
      </c>
      <c r="T31" s="66" t="str">
        <f t="shared" si="29"/>
        <v/>
      </c>
      <c r="U31" s="66" t="str">
        <f t="shared" si="30"/>
        <v/>
      </c>
      <c r="V31" s="66" t="str">
        <f t="shared" si="31"/>
        <v/>
      </c>
      <c r="W31" s="66" t="str">
        <f t="shared" si="32"/>
        <v/>
      </c>
      <c r="X31" s="66" t="str">
        <f t="shared" si="33"/>
        <v/>
      </c>
      <c r="Y31" s="66" t="str">
        <f t="shared" si="34"/>
        <v/>
      </c>
      <c r="Z31" s="66" t="str">
        <f t="shared" si="35"/>
        <v/>
      </c>
      <c r="AA31" s="131"/>
      <c r="AB31" s="98"/>
      <c r="AC31" s="409">
        <v>73</v>
      </c>
      <c r="AD31" s="4"/>
      <c r="AF31" s="41">
        <v>19</v>
      </c>
      <c r="AG31" s="41">
        <f t="shared" si="12"/>
        <v>0</v>
      </c>
      <c r="AH31" s="41">
        <f t="shared" si="2"/>
        <v>0</v>
      </c>
      <c r="AI31" s="41">
        <f t="shared" si="13"/>
        <v>0</v>
      </c>
      <c r="AJ31" s="41">
        <f t="shared" si="14"/>
        <v>0</v>
      </c>
      <c r="AK31" s="42" t="str">
        <f>IF(VLOOKUP(AF31,データベース!$A$29:$G$78,2)=0,"",VLOOKUP(AF31,データベース!$A$29:$G$78,2))</f>
        <v/>
      </c>
      <c r="AL31" s="42" t="str">
        <f>IF(VLOOKUP(AF31,データベース!$A$29:$G$78,5)=0,"",VLOOKUP(AF31,データベース!$A$29:$G$78,5))</f>
        <v/>
      </c>
      <c r="AM31" s="43" t="str">
        <f t="shared" si="15"/>
        <v>　</v>
      </c>
    </row>
    <row r="32" spans="1:39" ht="21" customHeight="1">
      <c r="A32" s="370"/>
      <c r="B32" s="119" t="str">
        <f t="shared" si="25"/>
        <v/>
      </c>
      <c r="C32" s="120" t="str">
        <f t="shared" si="26"/>
        <v/>
      </c>
      <c r="D32" s="121"/>
      <c r="E32" s="382" t="str">
        <f>IF(AD32="","",VLOOKUP(AD32,データベース!$A$29:$U$78,2))</f>
        <v/>
      </c>
      <c r="F32" s="382"/>
      <c r="G32" s="93"/>
      <c r="H32" s="382" t="str">
        <f>IF(AD32="","",VLOOKUP(AD32,データベース!$A$29:$U$78,5))</f>
        <v/>
      </c>
      <c r="I32" s="382"/>
      <c r="J32" s="94"/>
      <c r="K32" s="361" t="str">
        <f>IF(AD32="","",VLOOKUP(AD32,データベース!$A$29:$U$78,8))</f>
        <v/>
      </c>
      <c r="L32" s="361"/>
      <c r="M32" s="361" t="str">
        <f>IF(AD32="","",VLOOKUP(AD32,データベース!$A$29:$U$78,10))</f>
        <v/>
      </c>
      <c r="N32" s="361"/>
      <c r="O32" s="361" t="str">
        <f>IF(AD32="","",VLOOKUP(AD32,データベース!$A$29:$U$78,12))</f>
        <v/>
      </c>
      <c r="P32" s="361"/>
      <c r="Q32" s="95" t="str">
        <f>IF(AD32="","",VLOOKUP(AD32,データベース!$A$29:$U$78,16))</f>
        <v/>
      </c>
      <c r="R32" s="96" t="str">
        <f t="shared" si="27"/>
        <v/>
      </c>
      <c r="S32" s="96" t="str">
        <f t="shared" si="28"/>
        <v/>
      </c>
      <c r="T32" s="96" t="str">
        <f t="shared" si="29"/>
        <v/>
      </c>
      <c r="U32" s="96" t="str">
        <f t="shared" si="30"/>
        <v/>
      </c>
      <c r="V32" s="96" t="str">
        <f t="shared" si="31"/>
        <v/>
      </c>
      <c r="W32" s="96" t="str">
        <f t="shared" si="32"/>
        <v/>
      </c>
      <c r="X32" s="96" t="str">
        <f t="shared" si="33"/>
        <v/>
      </c>
      <c r="Y32" s="96" t="str">
        <f t="shared" si="34"/>
        <v/>
      </c>
      <c r="Z32" s="96" t="str">
        <f t="shared" si="35"/>
        <v/>
      </c>
      <c r="AA32" s="122"/>
      <c r="AB32" s="98"/>
      <c r="AC32" s="380"/>
      <c r="AD32" s="2"/>
      <c r="AF32" s="41">
        <v>20</v>
      </c>
      <c r="AG32" s="41">
        <f t="shared" si="12"/>
        <v>0</v>
      </c>
      <c r="AH32" s="41">
        <f t="shared" si="2"/>
        <v>0</v>
      </c>
      <c r="AI32" s="41">
        <f t="shared" si="13"/>
        <v>0</v>
      </c>
      <c r="AJ32" s="41">
        <f t="shared" si="14"/>
        <v>0</v>
      </c>
      <c r="AK32" s="42" t="str">
        <f>IF(VLOOKUP(AF32,データベース!$A$29:$G$78,2)=0,"",VLOOKUP(AF32,データベース!$A$29:$G$78,2))</f>
        <v/>
      </c>
      <c r="AL32" s="42" t="str">
        <f>IF(VLOOKUP(AF32,データベース!$A$29:$G$78,5)=0,"",VLOOKUP(AF32,データベース!$A$29:$G$78,5))</f>
        <v/>
      </c>
      <c r="AM32" s="43" t="str">
        <f t="shared" si="15"/>
        <v>　</v>
      </c>
    </row>
    <row r="33" spans="1:39" ht="21" customHeight="1">
      <c r="A33" s="370"/>
      <c r="B33" s="119" t="str">
        <f t="shared" si="25"/>
        <v/>
      </c>
      <c r="C33" s="120" t="str">
        <f t="shared" si="26"/>
        <v/>
      </c>
      <c r="D33" s="121"/>
      <c r="E33" s="382" t="str">
        <f>IF(AD33="","",VLOOKUP(AD33,データベース!$A$29:$U$78,2))</f>
        <v/>
      </c>
      <c r="F33" s="382"/>
      <c r="G33" s="93"/>
      <c r="H33" s="382" t="str">
        <f>IF(AD33="","",VLOOKUP(AD33,データベース!$A$29:$U$78,5))</f>
        <v/>
      </c>
      <c r="I33" s="382"/>
      <c r="J33" s="94"/>
      <c r="K33" s="361" t="str">
        <f>IF(AD33="","",VLOOKUP(AD33,データベース!$A$29:$U$78,8))</f>
        <v/>
      </c>
      <c r="L33" s="361"/>
      <c r="M33" s="361" t="str">
        <f>IF(AD33="","",VLOOKUP(AD33,データベース!$A$29:$U$78,10))</f>
        <v/>
      </c>
      <c r="N33" s="361"/>
      <c r="O33" s="361" t="str">
        <f>IF(AD33="","",VLOOKUP(AD33,データベース!$A$29:$U$78,12))</f>
        <v/>
      </c>
      <c r="P33" s="361"/>
      <c r="Q33" s="95" t="str">
        <f>IF(AD33="","",VLOOKUP(AD33,データベース!$A$29:$U$78,16))</f>
        <v/>
      </c>
      <c r="R33" s="96" t="str">
        <f t="shared" si="27"/>
        <v/>
      </c>
      <c r="S33" s="96" t="str">
        <f t="shared" si="28"/>
        <v/>
      </c>
      <c r="T33" s="96" t="str">
        <f t="shared" si="29"/>
        <v/>
      </c>
      <c r="U33" s="96" t="str">
        <f t="shared" si="30"/>
        <v/>
      </c>
      <c r="V33" s="96" t="str">
        <f t="shared" si="31"/>
        <v/>
      </c>
      <c r="W33" s="96" t="str">
        <f t="shared" si="32"/>
        <v/>
      </c>
      <c r="X33" s="96" t="str">
        <f t="shared" si="33"/>
        <v/>
      </c>
      <c r="Y33" s="96" t="str">
        <f t="shared" si="34"/>
        <v/>
      </c>
      <c r="Z33" s="96" t="str">
        <f t="shared" si="35"/>
        <v/>
      </c>
      <c r="AA33" s="122"/>
      <c r="AB33" s="98"/>
      <c r="AC33" s="380"/>
      <c r="AD33" s="2"/>
      <c r="AF33" s="41">
        <v>21</v>
      </c>
      <c r="AG33" s="41">
        <f t="shared" si="12"/>
        <v>0</v>
      </c>
      <c r="AH33" s="41">
        <f t="shared" si="2"/>
        <v>0</v>
      </c>
      <c r="AI33" s="41">
        <f t="shared" si="13"/>
        <v>0</v>
      </c>
      <c r="AJ33" s="41">
        <f t="shared" si="14"/>
        <v>0</v>
      </c>
      <c r="AK33" s="42" t="str">
        <f>IF(VLOOKUP(AF33,データベース!$A$29:$G$78,2)=0,"",VLOOKUP(AF33,データベース!$A$29:$G$78,2))</f>
        <v/>
      </c>
      <c r="AL33" s="42" t="str">
        <f>IF(VLOOKUP(AF33,データベース!$A$29:$G$78,5)=0,"",VLOOKUP(AF33,データベース!$A$29:$G$78,5))</f>
        <v/>
      </c>
      <c r="AM33" s="43" t="str">
        <f t="shared" si="15"/>
        <v>　</v>
      </c>
    </row>
    <row r="34" spans="1:39" ht="21" customHeight="1" thickBot="1">
      <c r="A34" s="371"/>
      <c r="B34" s="123" t="str">
        <f t="shared" si="25"/>
        <v/>
      </c>
      <c r="C34" s="124" t="str">
        <f t="shared" si="26"/>
        <v/>
      </c>
      <c r="D34" s="125"/>
      <c r="E34" s="408" t="str">
        <f>IF(AD34="","",VLOOKUP(AD34,データベース!$A$29:$U$78,2))</f>
        <v/>
      </c>
      <c r="F34" s="408"/>
      <c r="G34" s="101"/>
      <c r="H34" s="408" t="str">
        <f>IF(AD34="","",VLOOKUP(AD34,データベース!$A$29:$U$78,5))</f>
        <v/>
      </c>
      <c r="I34" s="408"/>
      <c r="J34" s="102"/>
      <c r="K34" s="383" t="str">
        <f>IF(AD34="","",VLOOKUP(AD34,データベース!$A$29:$U$78,8))</f>
        <v/>
      </c>
      <c r="L34" s="383"/>
      <c r="M34" s="383" t="str">
        <f>IF(AD34="","",VLOOKUP(AD34,データベース!$A$29:$U$78,10))</f>
        <v/>
      </c>
      <c r="N34" s="383"/>
      <c r="O34" s="383" t="str">
        <f>IF(AD34="","",VLOOKUP(AD34,データベース!$A$29:$U$78,12))</f>
        <v/>
      </c>
      <c r="P34" s="383"/>
      <c r="Q34" s="103" t="str">
        <f>IF(AD34="","",VLOOKUP(AD34,データベース!$A$29:$U$78,16))</f>
        <v/>
      </c>
      <c r="R34" s="104" t="str">
        <f t="shared" si="27"/>
        <v/>
      </c>
      <c r="S34" s="104" t="str">
        <f t="shared" si="28"/>
        <v/>
      </c>
      <c r="T34" s="104" t="str">
        <f t="shared" si="29"/>
        <v/>
      </c>
      <c r="U34" s="104" t="str">
        <f t="shared" si="30"/>
        <v/>
      </c>
      <c r="V34" s="104" t="str">
        <f t="shared" si="31"/>
        <v/>
      </c>
      <c r="W34" s="104" t="str">
        <f t="shared" si="32"/>
        <v/>
      </c>
      <c r="X34" s="104" t="str">
        <f t="shared" si="33"/>
        <v/>
      </c>
      <c r="Y34" s="104" t="str">
        <f t="shared" si="34"/>
        <v/>
      </c>
      <c r="Z34" s="104" t="str">
        <f t="shared" si="35"/>
        <v/>
      </c>
      <c r="AA34" s="126"/>
      <c r="AB34" s="98"/>
      <c r="AC34" s="405"/>
      <c r="AD34" s="3"/>
      <c r="AF34" s="41">
        <v>22</v>
      </c>
      <c r="AG34" s="41">
        <f t="shared" si="12"/>
        <v>0</v>
      </c>
      <c r="AH34" s="41">
        <f t="shared" si="2"/>
        <v>0</v>
      </c>
      <c r="AI34" s="41">
        <f t="shared" si="13"/>
        <v>0</v>
      </c>
      <c r="AJ34" s="41">
        <f t="shared" si="14"/>
        <v>0</v>
      </c>
      <c r="AK34" s="42" t="str">
        <f>IF(VLOOKUP(AF34,データベース!$A$29:$G$78,2)=0,"",VLOOKUP(AF34,データベース!$A$29:$G$78,2))</f>
        <v/>
      </c>
      <c r="AL34" s="42" t="str">
        <f>IF(VLOOKUP(AF34,データベース!$A$29:$G$78,5)=0,"",VLOOKUP(AF34,データベース!$A$29:$G$78,5))</f>
        <v/>
      </c>
      <c r="AM34" s="43" t="str">
        <f t="shared" si="15"/>
        <v>　</v>
      </c>
    </row>
    <row r="35" spans="1:39" ht="21" customHeight="1">
      <c r="A35" s="369" t="s">
        <v>46</v>
      </c>
      <c r="B35" s="115" t="str">
        <f t="shared" si="25"/>
        <v/>
      </c>
      <c r="C35" s="116" t="str">
        <f t="shared" si="26"/>
        <v/>
      </c>
      <c r="D35" s="127"/>
      <c r="E35" s="427" t="str">
        <f>IF(AD35="","",VLOOKUP(AD35,データベース!$A$29:$U$78,2))</f>
        <v/>
      </c>
      <c r="F35" s="427"/>
      <c r="G35" s="128"/>
      <c r="H35" s="427" t="str">
        <f>IF(AD35="","",VLOOKUP(AD35,データベース!$A$29:$U$78,5))</f>
        <v/>
      </c>
      <c r="I35" s="427"/>
      <c r="J35" s="129"/>
      <c r="K35" s="410" t="str">
        <f>IF(AD35="","",VLOOKUP(AD35,データベース!$A$29:$U$78,8))</f>
        <v/>
      </c>
      <c r="L35" s="410"/>
      <c r="M35" s="410" t="str">
        <f>IF(AD35="","",VLOOKUP(AD35,データベース!$A$29:$U$78,10))</f>
        <v/>
      </c>
      <c r="N35" s="410"/>
      <c r="O35" s="410" t="str">
        <f>IF(AD35="","",VLOOKUP(AD35,データベース!$A$29:$U$78,12))</f>
        <v/>
      </c>
      <c r="P35" s="410"/>
      <c r="Q35" s="130" t="str">
        <f>IF(AD35="","",VLOOKUP(AD35,データベース!$A$29:$U$78,16))</f>
        <v/>
      </c>
      <c r="R35" s="66" t="str">
        <f t="shared" si="27"/>
        <v/>
      </c>
      <c r="S35" s="66" t="str">
        <f t="shared" si="28"/>
        <v/>
      </c>
      <c r="T35" s="66" t="str">
        <f t="shared" si="29"/>
        <v/>
      </c>
      <c r="U35" s="66" t="str">
        <f t="shared" si="30"/>
        <v/>
      </c>
      <c r="V35" s="66" t="str">
        <f t="shared" si="31"/>
        <v/>
      </c>
      <c r="W35" s="66" t="str">
        <f t="shared" si="32"/>
        <v/>
      </c>
      <c r="X35" s="66" t="str">
        <f t="shared" si="33"/>
        <v/>
      </c>
      <c r="Y35" s="66" t="str">
        <f t="shared" si="34"/>
        <v/>
      </c>
      <c r="Z35" s="66" t="str">
        <f t="shared" si="35"/>
        <v/>
      </c>
      <c r="AA35" s="131"/>
      <c r="AB35" s="98"/>
      <c r="AC35" s="409">
        <v>66</v>
      </c>
      <c r="AD35" s="4"/>
      <c r="AF35" s="41">
        <v>23</v>
      </c>
      <c r="AG35" s="41">
        <f t="shared" si="12"/>
        <v>0</v>
      </c>
      <c r="AH35" s="41">
        <f t="shared" si="2"/>
        <v>0</v>
      </c>
      <c r="AI35" s="41">
        <f t="shared" si="13"/>
        <v>0</v>
      </c>
      <c r="AJ35" s="41">
        <f t="shared" si="14"/>
        <v>0</v>
      </c>
      <c r="AK35" s="42" t="str">
        <f>IF(VLOOKUP(AF35,データベース!$A$29:$G$78,2)=0,"",VLOOKUP(AF35,データベース!$A$29:$G$78,2))</f>
        <v/>
      </c>
      <c r="AL35" s="42" t="str">
        <f>IF(VLOOKUP(AF35,データベース!$A$29:$G$78,5)=0,"",VLOOKUP(AF35,データベース!$A$29:$G$78,5))</f>
        <v/>
      </c>
      <c r="AM35" s="43" t="str">
        <f t="shared" si="15"/>
        <v>　</v>
      </c>
    </row>
    <row r="36" spans="1:39" ht="21" customHeight="1">
      <c r="A36" s="370"/>
      <c r="B36" s="119" t="str">
        <f t="shared" si="25"/>
        <v/>
      </c>
      <c r="C36" s="120" t="str">
        <f t="shared" si="26"/>
        <v/>
      </c>
      <c r="D36" s="121"/>
      <c r="E36" s="382" t="str">
        <f>IF(AD36="","",VLOOKUP(AD36,データベース!$A$29:$U$78,2))</f>
        <v/>
      </c>
      <c r="F36" s="382"/>
      <c r="G36" s="93"/>
      <c r="H36" s="382" t="str">
        <f>IF(AD36="","",VLOOKUP(AD36,データベース!$A$29:$U$78,5))</f>
        <v/>
      </c>
      <c r="I36" s="382"/>
      <c r="J36" s="94"/>
      <c r="K36" s="361" t="str">
        <f>IF(AD36="","",VLOOKUP(AD36,データベース!$A$29:$U$78,8))</f>
        <v/>
      </c>
      <c r="L36" s="361"/>
      <c r="M36" s="361" t="str">
        <f>IF(AD36="","",VLOOKUP(AD36,データベース!$A$29:$U$78,10))</f>
        <v/>
      </c>
      <c r="N36" s="361"/>
      <c r="O36" s="361" t="str">
        <f>IF(AD36="","",VLOOKUP(AD36,データベース!$A$29:$U$78,12))</f>
        <v/>
      </c>
      <c r="P36" s="361"/>
      <c r="Q36" s="95" t="str">
        <f>IF(AD36="","",VLOOKUP(AD36,データベース!$A$29:$U$78,16))</f>
        <v/>
      </c>
      <c r="R36" s="96" t="str">
        <f t="shared" si="27"/>
        <v/>
      </c>
      <c r="S36" s="96" t="str">
        <f t="shared" si="28"/>
        <v/>
      </c>
      <c r="T36" s="96" t="str">
        <f t="shared" si="29"/>
        <v/>
      </c>
      <c r="U36" s="96" t="str">
        <f t="shared" si="30"/>
        <v/>
      </c>
      <c r="V36" s="96" t="str">
        <f t="shared" si="31"/>
        <v/>
      </c>
      <c r="W36" s="96" t="str">
        <f t="shared" si="32"/>
        <v/>
      </c>
      <c r="X36" s="96" t="str">
        <f t="shared" si="33"/>
        <v/>
      </c>
      <c r="Y36" s="96" t="str">
        <f t="shared" si="34"/>
        <v/>
      </c>
      <c r="Z36" s="96" t="str">
        <f t="shared" si="35"/>
        <v/>
      </c>
      <c r="AA36" s="122"/>
      <c r="AB36" s="98"/>
      <c r="AC36" s="380"/>
      <c r="AD36" s="2"/>
      <c r="AF36" s="41">
        <v>24</v>
      </c>
      <c r="AG36" s="41">
        <f t="shared" si="12"/>
        <v>0</v>
      </c>
      <c r="AH36" s="41">
        <f t="shared" si="2"/>
        <v>0</v>
      </c>
      <c r="AI36" s="41">
        <f t="shared" si="13"/>
        <v>0</v>
      </c>
      <c r="AJ36" s="41">
        <f t="shared" si="14"/>
        <v>0</v>
      </c>
      <c r="AK36" s="42" t="str">
        <f>IF(VLOOKUP(AF36,データベース!$A$29:$G$78,2)=0,"",VLOOKUP(AF36,データベース!$A$29:$G$78,2))</f>
        <v/>
      </c>
      <c r="AL36" s="42" t="str">
        <f>IF(VLOOKUP(AF36,データベース!$A$29:$G$78,5)=0,"",VLOOKUP(AF36,データベース!$A$29:$G$78,5))</f>
        <v/>
      </c>
      <c r="AM36" s="43" t="str">
        <f t="shared" si="15"/>
        <v>　</v>
      </c>
    </row>
    <row r="37" spans="1:39" ht="21" customHeight="1">
      <c r="A37" s="370"/>
      <c r="B37" s="119" t="str">
        <f t="shared" si="25"/>
        <v/>
      </c>
      <c r="C37" s="120" t="str">
        <f t="shared" si="26"/>
        <v/>
      </c>
      <c r="D37" s="121"/>
      <c r="E37" s="382" t="str">
        <f>IF(AD37="","",VLOOKUP(AD37,データベース!$A$29:$U$78,2))</f>
        <v/>
      </c>
      <c r="F37" s="382"/>
      <c r="G37" s="93"/>
      <c r="H37" s="382" t="str">
        <f>IF(AD37="","",VLOOKUP(AD37,データベース!$A$29:$U$78,5))</f>
        <v/>
      </c>
      <c r="I37" s="382"/>
      <c r="J37" s="94"/>
      <c r="K37" s="361" t="str">
        <f>IF(AD37="","",VLOOKUP(AD37,データベース!$A$29:$U$78,8))</f>
        <v/>
      </c>
      <c r="L37" s="361"/>
      <c r="M37" s="361" t="str">
        <f>IF(AD37="","",VLOOKUP(AD37,データベース!$A$29:$U$78,10))</f>
        <v/>
      </c>
      <c r="N37" s="361"/>
      <c r="O37" s="361" t="str">
        <f>IF(AD37="","",VLOOKUP(AD37,データベース!$A$29:$U$78,12))</f>
        <v/>
      </c>
      <c r="P37" s="361"/>
      <c r="Q37" s="95" t="str">
        <f>IF(AD37="","",VLOOKUP(AD37,データベース!$A$29:$U$78,16))</f>
        <v/>
      </c>
      <c r="R37" s="96" t="str">
        <f t="shared" si="27"/>
        <v/>
      </c>
      <c r="S37" s="96" t="str">
        <f t="shared" si="28"/>
        <v/>
      </c>
      <c r="T37" s="96" t="str">
        <f t="shared" si="29"/>
        <v/>
      </c>
      <c r="U37" s="96" t="str">
        <f t="shared" si="30"/>
        <v/>
      </c>
      <c r="V37" s="96" t="str">
        <f t="shared" si="31"/>
        <v/>
      </c>
      <c r="W37" s="96" t="str">
        <f t="shared" si="32"/>
        <v/>
      </c>
      <c r="X37" s="96" t="str">
        <f t="shared" si="33"/>
        <v/>
      </c>
      <c r="Y37" s="96" t="str">
        <f t="shared" si="34"/>
        <v/>
      </c>
      <c r="Z37" s="96" t="str">
        <f t="shared" si="35"/>
        <v/>
      </c>
      <c r="AA37" s="122"/>
      <c r="AB37" s="98"/>
      <c r="AC37" s="380"/>
      <c r="AD37" s="2"/>
      <c r="AF37" s="41">
        <v>25</v>
      </c>
      <c r="AG37" s="41">
        <f t="shared" si="12"/>
        <v>0</v>
      </c>
      <c r="AH37" s="41">
        <f t="shared" si="2"/>
        <v>0</v>
      </c>
      <c r="AI37" s="41">
        <f t="shared" si="13"/>
        <v>0</v>
      </c>
      <c r="AJ37" s="41">
        <f t="shared" si="14"/>
        <v>0</v>
      </c>
      <c r="AK37" s="42" t="str">
        <f>IF(VLOOKUP(AF37,データベース!$A$29:$G$78,2)=0,"",VLOOKUP(AF37,データベース!$A$29:$G$78,2))</f>
        <v/>
      </c>
      <c r="AL37" s="42" t="str">
        <f>IF(VLOOKUP(AF37,データベース!$A$29:$G$78,5)=0,"",VLOOKUP(AF37,データベース!$A$29:$G$78,5))</f>
        <v/>
      </c>
      <c r="AM37" s="43" t="str">
        <f t="shared" si="15"/>
        <v>　</v>
      </c>
    </row>
    <row r="38" spans="1:39" ht="21" customHeight="1" thickBot="1">
      <c r="A38" s="371"/>
      <c r="B38" s="123" t="str">
        <f t="shared" si="25"/>
        <v/>
      </c>
      <c r="C38" s="124" t="str">
        <f t="shared" si="26"/>
        <v/>
      </c>
      <c r="D38" s="125"/>
      <c r="E38" s="408" t="str">
        <f>IF(AD38="","",VLOOKUP(AD38,データベース!$A$29:$U$78,2))</f>
        <v/>
      </c>
      <c r="F38" s="408"/>
      <c r="G38" s="101"/>
      <c r="H38" s="408" t="str">
        <f>IF(AD38="","",VLOOKUP(AD38,データベース!$A$29:$U$78,5))</f>
        <v/>
      </c>
      <c r="I38" s="408"/>
      <c r="J38" s="102"/>
      <c r="K38" s="383" t="str">
        <f>IF(AD38="","",VLOOKUP(AD38,データベース!$A$29:$U$78,8))</f>
        <v/>
      </c>
      <c r="L38" s="383"/>
      <c r="M38" s="383" t="str">
        <f>IF(AD38="","",VLOOKUP(AD38,データベース!$A$29:$U$78,10))</f>
        <v/>
      </c>
      <c r="N38" s="383"/>
      <c r="O38" s="383" t="str">
        <f>IF(AD38="","",VLOOKUP(AD38,データベース!$A$29:$U$78,12))</f>
        <v/>
      </c>
      <c r="P38" s="383"/>
      <c r="Q38" s="103" t="str">
        <f>IF(AD38="","",VLOOKUP(AD38,データベース!$A$29:$U$78,16))</f>
        <v/>
      </c>
      <c r="R38" s="104" t="str">
        <f t="shared" si="27"/>
        <v/>
      </c>
      <c r="S38" s="104" t="str">
        <f t="shared" si="28"/>
        <v/>
      </c>
      <c r="T38" s="104" t="str">
        <f t="shared" si="29"/>
        <v/>
      </c>
      <c r="U38" s="104" t="str">
        <f t="shared" si="30"/>
        <v/>
      </c>
      <c r="V38" s="104" t="str">
        <f t="shared" si="31"/>
        <v/>
      </c>
      <c r="W38" s="104" t="str">
        <f t="shared" si="32"/>
        <v/>
      </c>
      <c r="X38" s="104" t="str">
        <f t="shared" si="33"/>
        <v/>
      </c>
      <c r="Y38" s="104" t="str">
        <f t="shared" si="34"/>
        <v/>
      </c>
      <c r="Z38" s="104" t="str">
        <f t="shared" si="35"/>
        <v/>
      </c>
      <c r="AA38" s="126"/>
      <c r="AB38" s="98"/>
      <c r="AC38" s="405"/>
      <c r="AD38" s="3"/>
      <c r="AF38" s="41">
        <v>26</v>
      </c>
      <c r="AG38" s="41">
        <f t="shared" si="12"/>
        <v>0</v>
      </c>
      <c r="AH38" s="41">
        <f t="shared" si="2"/>
        <v>0</v>
      </c>
      <c r="AI38" s="41">
        <f t="shared" si="13"/>
        <v>0</v>
      </c>
      <c r="AJ38" s="41">
        <f t="shared" si="14"/>
        <v>0</v>
      </c>
      <c r="AK38" s="42" t="str">
        <f>IF(VLOOKUP(AF38,データベース!$A$29:$G$78,2)=0,"",VLOOKUP(AF38,データベース!$A$29:$G$78,2))</f>
        <v/>
      </c>
      <c r="AL38" s="42" t="str">
        <f>IF(VLOOKUP(AF38,データベース!$A$29:$G$78,5)=0,"",VLOOKUP(AF38,データベース!$A$29:$G$78,5))</f>
        <v/>
      </c>
      <c r="AM38" s="43" t="str">
        <f t="shared" si="15"/>
        <v>　</v>
      </c>
    </row>
    <row r="39" spans="1:39" ht="21" customHeight="1">
      <c r="A39" s="369" t="s">
        <v>47</v>
      </c>
      <c r="B39" s="115" t="str">
        <f t="shared" si="25"/>
        <v/>
      </c>
      <c r="C39" s="116" t="str">
        <f t="shared" si="26"/>
        <v/>
      </c>
      <c r="D39" s="127"/>
      <c r="E39" s="427" t="str">
        <f>IF(AD39="","",VLOOKUP(AD39,データベース!$A$29:$U$78,2))</f>
        <v/>
      </c>
      <c r="F39" s="427"/>
      <c r="G39" s="128"/>
      <c r="H39" s="427" t="str">
        <f>IF(AD39="","",VLOOKUP(AD39,データベース!$A$29:$U$78,5))</f>
        <v/>
      </c>
      <c r="I39" s="427"/>
      <c r="J39" s="129"/>
      <c r="K39" s="410" t="str">
        <f>IF(AD39="","",VLOOKUP(AD39,データベース!$A$29:$U$78,8))</f>
        <v/>
      </c>
      <c r="L39" s="410"/>
      <c r="M39" s="410" t="str">
        <f>IF(AD39="","",VLOOKUP(AD39,データベース!$A$29:$U$78,10))</f>
        <v/>
      </c>
      <c r="N39" s="410"/>
      <c r="O39" s="410" t="str">
        <f>IF(AD39="","",VLOOKUP(AD39,データベース!$A$29:$U$78,12))</f>
        <v/>
      </c>
      <c r="P39" s="410"/>
      <c r="Q39" s="130" t="str">
        <f>IF(AD39="","",VLOOKUP(AD39,データベース!$A$29:$U$78,16))</f>
        <v/>
      </c>
      <c r="R39" s="66" t="str">
        <f t="shared" si="27"/>
        <v/>
      </c>
      <c r="S39" s="66" t="str">
        <f t="shared" si="28"/>
        <v/>
      </c>
      <c r="T39" s="66" t="str">
        <f t="shared" si="29"/>
        <v/>
      </c>
      <c r="U39" s="66" t="str">
        <f t="shared" si="30"/>
        <v/>
      </c>
      <c r="V39" s="66" t="str">
        <f t="shared" si="31"/>
        <v/>
      </c>
      <c r="W39" s="66" t="str">
        <f t="shared" si="32"/>
        <v/>
      </c>
      <c r="X39" s="66" t="str">
        <f t="shared" si="33"/>
        <v/>
      </c>
      <c r="Y39" s="66" t="str">
        <f t="shared" si="34"/>
        <v/>
      </c>
      <c r="Z39" s="66" t="str">
        <f t="shared" si="35"/>
        <v/>
      </c>
      <c r="AA39" s="131"/>
      <c r="AB39" s="98"/>
      <c r="AC39" s="409">
        <v>60</v>
      </c>
      <c r="AD39" s="4"/>
      <c r="AF39" s="41">
        <v>27</v>
      </c>
      <c r="AG39" s="41">
        <f t="shared" si="12"/>
        <v>0</v>
      </c>
      <c r="AH39" s="41">
        <f t="shared" si="2"/>
        <v>0</v>
      </c>
      <c r="AI39" s="41">
        <f t="shared" si="13"/>
        <v>0</v>
      </c>
      <c r="AJ39" s="41">
        <f t="shared" si="14"/>
        <v>0</v>
      </c>
      <c r="AK39" s="42" t="str">
        <f>IF(VLOOKUP(AF39,データベース!$A$29:$G$78,2)=0,"",VLOOKUP(AF39,データベース!$A$29:$G$78,2))</f>
        <v/>
      </c>
      <c r="AL39" s="42" t="str">
        <f>IF(VLOOKUP(AF39,データベース!$A$29:$G$78,5)=0,"",VLOOKUP(AF39,データベース!$A$29:$G$78,5))</f>
        <v/>
      </c>
      <c r="AM39" s="43" t="str">
        <f t="shared" si="15"/>
        <v>　</v>
      </c>
    </row>
    <row r="40" spans="1:39" ht="21" customHeight="1">
      <c r="A40" s="370"/>
      <c r="B40" s="119" t="str">
        <f t="shared" si="25"/>
        <v/>
      </c>
      <c r="C40" s="120" t="str">
        <f t="shared" si="26"/>
        <v/>
      </c>
      <c r="D40" s="121"/>
      <c r="E40" s="382" t="str">
        <f>IF(AD40="","",VLOOKUP(AD40,データベース!$A$29:$U$78,2))</f>
        <v/>
      </c>
      <c r="F40" s="382"/>
      <c r="G40" s="93"/>
      <c r="H40" s="382" t="str">
        <f>IF(AD40="","",VLOOKUP(AD40,データベース!$A$29:$U$78,5))</f>
        <v/>
      </c>
      <c r="I40" s="382"/>
      <c r="J40" s="94"/>
      <c r="K40" s="361" t="str">
        <f>IF(AD40="","",VLOOKUP(AD40,データベース!$A$29:$U$78,8))</f>
        <v/>
      </c>
      <c r="L40" s="361"/>
      <c r="M40" s="361" t="str">
        <f>IF(AD40="","",VLOOKUP(AD40,データベース!$A$29:$U$78,10))</f>
        <v/>
      </c>
      <c r="N40" s="361"/>
      <c r="O40" s="361" t="str">
        <f>IF(AD40="","",VLOOKUP(AD40,データベース!$A$29:$U$78,12))</f>
        <v/>
      </c>
      <c r="P40" s="361"/>
      <c r="Q40" s="95" t="str">
        <f>IF(AD40="","",VLOOKUP(AD40,データベース!$A$29:$U$78,16))</f>
        <v/>
      </c>
      <c r="R40" s="96" t="str">
        <f t="shared" si="27"/>
        <v/>
      </c>
      <c r="S40" s="96" t="str">
        <f t="shared" si="28"/>
        <v/>
      </c>
      <c r="T40" s="96" t="str">
        <f t="shared" si="29"/>
        <v/>
      </c>
      <c r="U40" s="96" t="str">
        <f t="shared" si="30"/>
        <v/>
      </c>
      <c r="V40" s="96" t="str">
        <f t="shared" si="31"/>
        <v/>
      </c>
      <c r="W40" s="96" t="str">
        <f t="shared" si="32"/>
        <v/>
      </c>
      <c r="X40" s="96" t="str">
        <f t="shared" si="33"/>
        <v/>
      </c>
      <c r="Y40" s="96" t="str">
        <f t="shared" si="34"/>
        <v/>
      </c>
      <c r="Z40" s="96" t="str">
        <f t="shared" si="35"/>
        <v/>
      </c>
      <c r="AA40" s="122"/>
      <c r="AB40" s="98"/>
      <c r="AC40" s="380"/>
      <c r="AD40" s="2"/>
      <c r="AF40" s="41">
        <v>28</v>
      </c>
      <c r="AG40" s="41">
        <f t="shared" si="12"/>
        <v>0</v>
      </c>
      <c r="AH40" s="41">
        <f t="shared" si="2"/>
        <v>0</v>
      </c>
      <c r="AI40" s="41">
        <f t="shared" si="13"/>
        <v>0</v>
      </c>
      <c r="AJ40" s="41">
        <f t="shared" si="14"/>
        <v>0</v>
      </c>
      <c r="AK40" s="42" t="str">
        <f>IF(VLOOKUP(AF40,データベース!$A$29:$G$78,2)=0,"",VLOOKUP(AF40,データベース!$A$29:$G$78,2))</f>
        <v/>
      </c>
      <c r="AL40" s="42" t="str">
        <f>IF(VLOOKUP(AF40,データベース!$A$29:$G$78,5)=0,"",VLOOKUP(AF40,データベース!$A$29:$G$78,5))</f>
        <v/>
      </c>
      <c r="AM40" s="43" t="str">
        <f t="shared" si="15"/>
        <v>　</v>
      </c>
    </row>
    <row r="41" spans="1:39" ht="21" customHeight="1">
      <c r="A41" s="370"/>
      <c r="B41" s="119" t="str">
        <f t="shared" si="25"/>
        <v/>
      </c>
      <c r="C41" s="120" t="str">
        <f t="shared" si="26"/>
        <v/>
      </c>
      <c r="D41" s="121"/>
      <c r="E41" s="382" t="str">
        <f>IF(AD41="","",VLOOKUP(AD41,データベース!$A$29:$U$78,2))</f>
        <v/>
      </c>
      <c r="F41" s="382"/>
      <c r="G41" s="93"/>
      <c r="H41" s="382" t="str">
        <f>IF(AD41="","",VLOOKUP(AD41,データベース!$A$29:$U$78,5))</f>
        <v/>
      </c>
      <c r="I41" s="382"/>
      <c r="J41" s="94"/>
      <c r="K41" s="361" t="str">
        <f>IF(AD41="","",VLOOKUP(AD41,データベース!$A$29:$U$78,8))</f>
        <v/>
      </c>
      <c r="L41" s="361"/>
      <c r="M41" s="361" t="str">
        <f>IF(AD41="","",VLOOKUP(AD41,データベース!$A$29:$U$78,10))</f>
        <v/>
      </c>
      <c r="N41" s="361"/>
      <c r="O41" s="361" t="str">
        <f>IF(AD41="","",VLOOKUP(AD41,データベース!$A$29:$U$78,12))</f>
        <v/>
      </c>
      <c r="P41" s="361"/>
      <c r="Q41" s="95" t="str">
        <f>IF(AD41="","",VLOOKUP(AD41,データベース!$A$29:$U$78,16))</f>
        <v/>
      </c>
      <c r="R41" s="96" t="str">
        <f t="shared" si="27"/>
        <v/>
      </c>
      <c r="S41" s="96" t="str">
        <f t="shared" si="28"/>
        <v/>
      </c>
      <c r="T41" s="96" t="str">
        <f t="shared" si="29"/>
        <v/>
      </c>
      <c r="U41" s="96" t="str">
        <f t="shared" si="30"/>
        <v/>
      </c>
      <c r="V41" s="96" t="str">
        <f t="shared" si="31"/>
        <v/>
      </c>
      <c r="W41" s="96" t="str">
        <f t="shared" si="32"/>
        <v/>
      </c>
      <c r="X41" s="96" t="str">
        <f t="shared" si="33"/>
        <v/>
      </c>
      <c r="Y41" s="96" t="str">
        <f t="shared" si="34"/>
        <v/>
      </c>
      <c r="Z41" s="96" t="str">
        <f t="shared" si="35"/>
        <v/>
      </c>
      <c r="AA41" s="122"/>
      <c r="AB41" s="98"/>
      <c r="AC41" s="380"/>
      <c r="AD41" s="2"/>
      <c r="AF41" s="41">
        <v>29</v>
      </c>
      <c r="AG41" s="41">
        <f t="shared" si="12"/>
        <v>0</v>
      </c>
      <c r="AH41" s="41">
        <f t="shared" si="2"/>
        <v>0</v>
      </c>
      <c r="AI41" s="41">
        <f t="shared" si="13"/>
        <v>0</v>
      </c>
      <c r="AJ41" s="41">
        <f t="shared" si="14"/>
        <v>0</v>
      </c>
      <c r="AK41" s="42" t="str">
        <f>IF(VLOOKUP(AF41,データベース!$A$29:$G$78,2)=0,"",VLOOKUP(AF41,データベース!$A$29:$G$78,2))</f>
        <v/>
      </c>
      <c r="AL41" s="42" t="str">
        <f>IF(VLOOKUP(AF41,データベース!$A$29:$G$78,5)=0,"",VLOOKUP(AF41,データベース!$A$29:$G$78,5))</f>
        <v/>
      </c>
      <c r="AM41" s="43" t="str">
        <f t="shared" si="15"/>
        <v>　</v>
      </c>
    </row>
    <row r="42" spans="1:39" ht="21" customHeight="1" thickBot="1">
      <c r="A42" s="371"/>
      <c r="B42" s="123" t="str">
        <f t="shared" si="25"/>
        <v/>
      </c>
      <c r="C42" s="124" t="str">
        <f t="shared" si="26"/>
        <v/>
      </c>
      <c r="D42" s="125"/>
      <c r="E42" s="408" t="str">
        <f>IF(AD42="","",VLOOKUP(AD42,データベース!$A$29:$U$78,2))</f>
        <v/>
      </c>
      <c r="F42" s="408"/>
      <c r="G42" s="101"/>
      <c r="H42" s="408" t="str">
        <f>IF(AD42="","",VLOOKUP(AD42,データベース!$A$29:$U$78,5))</f>
        <v/>
      </c>
      <c r="I42" s="408"/>
      <c r="J42" s="102"/>
      <c r="K42" s="383" t="str">
        <f>IF(AD42="","",VLOOKUP(AD42,データベース!$A$29:$U$78,8))</f>
        <v/>
      </c>
      <c r="L42" s="383"/>
      <c r="M42" s="383" t="str">
        <f>IF(AD42="","",VLOOKUP(AD42,データベース!$A$29:$U$78,10))</f>
        <v/>
      </c>
      <c r="N42" s="383"/>
      <c r="O42" s="383" t="str">
        <f>IF(AD42="","",VLOOKUP(AD42,データベース!$A$29:$U$78,12))</f>
        <v/>
      </c>
      <c r="P42" s="383"/>
      <c r="Q42" s="103" t="str">
        <f>IF(AD42="","",VLOOKUP(AD42,データベース!$A$29:$U$78,16))</f>
        <v/>
      </c>
      <c r="R42" s="104" t="str">
        <f t="shared" si="27"/>
        <v/>
      </c>
      <c r="S42" s="104" t="str">
        <f t="shared" si="28"/>
        <v/>
      </c>
      <c r="T42" s="104" t="str">
        <f t="shared" si="29"/>
        <v/>
      </c>
      <c r="U42" s="104" t="str">
        <f t="shared" si="30"/>
        <v/>
      </c>
      <c r="V42" s="104" t="str">
        <f t="shared" si="31"/>
        <v/>
      </c>
      <c r="W42" s="104" t="str">
        <f t="shared" si="32"/>
        <v/>
      </c>
      <c r="X42" s="104" t="str">
        <f t="shared" si="33"/>
        <v/>
      </c>
      <c r="Y42" s="104" t="str">
        <f t="shared" si="34"/>
        <v/>
      </c>
      <c r="Z42" s="104" t="str">
        <f t="shared" si="35"/>
        <v/>
      </c>
      <c r="AA42" s="126"/>
      <c r="AB42" s="98"/>
      <c r="AC42" s="405"/>
      <c r="AD42" s="3"/>
      <c r="AF42" s="41">
        <v>30</v>
      </c>
      <c r="AG42" s="41">
        <f t="shared" si="12"/>
        <v>0</v>
      </c>
      <c r="AH42" s="41">
        <f t="shared" si="2"/>
        <v>0</v>
      </c>
      <c r="AI42" s="41">
        <f t="shared" si="13"/>
        <v>0</v>
      </c>
      <c r="AJ42" s="41">
        <f t="shared" si="14"/>
        <v>0</v>
      </c>
      <c r="AK42" s="42" t="str">
        <f>IF(VLOOKUP(AF42,データベース!$A$29:$G$78,2)=0,"",VLOOKUP(AF42,データベース!$A$29:$G$78,2))</f>
        <v/>
      </c>
      <c r="AL42" s="42" t="str">
        <f>IF(VLOOKUP(AF42,データベース!$A$29:$G$78,5)=0,"",VLOOKUP(AF42,データベース!$A$29:$G$78,5))</f>
        <v/>
      </c>
      <c r="AM42" s="43" t="str">
        <f t="shared" si="15"/>
        <v>　</v>
      </c>
    </row>
    <row r="43" spans="1:39" ht="21" customHeight="1" thickBot="1">
      <c r="AB43" s="98"/>
      <c r="AF43" s="41">
        <v>31</v>
      </c>
      <c r="AG43" s="41">
        <f t="shared" si="12"/>
        <v>0</v>
      </c>
      <c r="AH43" s="41">
        <f t="shared" si="2"/>
        <v>0</v>
      </c>
      <c r="AI43" s="41">
        <f t="shared" si="13"/>
        <v>0</v>
      </c>
      <c r="AJ43" s="41">
        <f t="shared" si="14"/>
        <v>0</v>
      </c>
      <c r="AK43" s="42" t="str">
        <f>IF(VLOOKUP(AF43,データベース!$A$29:$G$78,2)=0,"",VLOOKUP(AF43,データベース!$A$29:$G$78,2))</f>
        <v/>
      </c>
      <c r="AL43" s="42" t="str">
        <f>IF(VLOOKUP(AF43,データベース!$A$29:$G$78,5)=0,"",VLOOKUP(AF43,データベース!$A$29:$G$78,5))</f>
        <v/>
      </c>
      <c r="AM43" s="43" t="str">
        <f t="shared" si="15"/>
        <v>　</v>
      </c>
    </row>
    <row r="44" spans="1:39" ht="21" customHeight="1">
      <c r="A44" s="73"/>
      <c r="B44" s="132"/>
      <c r="C44" s="132"/>
      <c r="D44" s="132"/>
      <c r="E44" s="570" t="s">
        <v>94</v>
      </c>
      <c r="F44" s="570"/>
      <c r="G44" s="570"/>
      <c r="H44" s="133"/>
      <c r="I44" s="570" t="s">
        <v>95</v>
      </c>
      <c r="J44" s="570"/>
      <c r="K44" s="570"/>
      <c r="L44" s="570"/>
      <c r="M44" s="133"/>
      <c r="N44" s="133"/>
      <c r="O44" s="570" t="s">
        <v>96</v>
      </c>
      <c r="P44" s="570"/>
      <c r="Q44" s="570"/>
      <c r="R44" s="570"/>
      <c r="S44" s="570"/>
      <c r="T44" s="132"/>
      <c r="U44" s="132"/>
      <c r="V44" s="132"/>
      <c r="W44" s="132"/>
      <c r="X44" s="132"/>
      <c r="Y44" s="132"/>
      <c r="Z44" s="132"/>
      <c r="AA44" s="134"/>
      <c r="AB44" s="32"/>
      <c r="AF44" s="41">
        <v>32</v>
      </c>
      <c r="AG44" s="41">
        <f t="shared" si="12"/>
        <v>0</v>
      </c>
      <c r="AH44" s="41">
        <f t="shared" si="2"/>
        <v>0</v>
      </c>
      <c r="AI44" s="41">
        <f t="shared" si="13"/>
        <v>0</v>
      </c>
      <c r="AJ44" s="41">
        <f t="shared" si="14"/>
        <v>0</v>
      </c>
      <c r="AK44" s="42" t="str">
        <f>IF(VLOOKUP(AF44,データベース!$A$29:$G$78,2)=0,"",VLOOKUP(AF44,データベース!$A$29:$G$78,2))</f>
        <v/>
      </c>
      <c r="AL44" s="42" t="str">
        <f>IF(VLOOKUP(AF44,データベース!$A$29:$G$78,5)=0,"",VLOOKUP(AF44,データベース!$A$29:$G$78,5))</f>
        <v/>
      </c>
      <c r="AM44" s="43" t="str">
        <f t="shared" si="15"/>
        <v>　</v>
      </c>
    </row>
    <row r="45" spans="1:39" ht="21" customHeight="1">
      <c r="A45" s="455" t="s">
        <v>27</v>
      </c>
      <c r="B45" s="434"/>
      <c r="C45" s="434"/>
      <c r="D45" s="32"/>
      <c r="E45" s="348" t="s">
        <v>84</v>
      </c>
      <c r="F45" s="348"/>
      <c r="G45" s="348"/>
      <c r="H45" s="572" t="s">
        <v>83</v>
      </c>
      <c r="I45" s="348" t="s">
        <v>86</v>
      </c>
      <c r="J45" s="348"/>
      <c r="K45" s="348"/>
      <c r="L45" s="348"/>
      <c r="M45" s="572" t="s">
        <v>52</v>
      </c>
      <c r="N45" s="574"/>
      <c r="O45" s="348" t="s">
        <v>85</v>
      </c>
      <c r="P45" s="348"/>
      <c r="Q45" s="348"/>
      <c r="R45" s="348"/>
      <c r="S45" s="348"/>
      <c r="T45" s="572" t="s">
        <v>87</v>
      </c>
      <c r="U45" s="574"/>
      <c r="V45" s="348" t="s">
        <v>88</v>
      </c>
      <c r="W45" s="348"/>
      <c r="X45" s="348"/>
      <c r="Y45" s="348"/>
      <c r="Z45" s="348"/>
      <c r="AA45" s="135"/>
      <c r="AB45" s="32"/>
      <c r="AF45" s="41">
        <v>33</v>
      </c>
      <c r="AG45" s="41">
        <f t="shared" si="12"/>
        <v>0</v>
      </c>
      <c r="AH45" s="41">
        <f t="shared" ref="AH45:AH62" si="36">COUNTIF($AD$23:$AD$42,AF45)</f>
        <v>0</v>
      </c>
      <c r="AI45" s="41">
        <f t="shared" si="13"/>
        <v>0</v>
      </c>
      <c r="AJ45" s="41">
        <f t="shared" si="14"/>
        <v>0</v>
      </c>
      <c r="AK45" s="42" t="str">
        <f>IF(VLOOKUP(AF45,データベース!$A$29:$G$78,2)=0,"",VLOOKUP(AF45,データベース!$A$29:$G$78,2))</f>
        <v/>
      </c>
      <c r="AL45" s="42" t="str">
        <f>IF(VLOOKUP(AF45,データベース!$A$29:$G$78,5)=0,"",VLOOKUP(AF45,データベース!$A$29:$G$78,5))</f>
        <v/>
      </c>
      <c r="AM45" s="43" t="str">
        <f t="shared" si="15"/>
        <v>　</v>
      </c>
    </row>
    <row r="46" spans="1:39" ht="21" customHeight="1">
      <c r="A46" s="455"/>
      <c r="B46" s="434"/>
      <c r="C46" s="434"/>
      <c r="D46" s="32"/>
      <c r="E46" s="573">
        <f>COUNTIF($AJ$13:$AJ$62,11)</f>
        <v>0</v>
      </c>
      <c r="F46" s="573"/>
      <c r="G46" s="136" t="s">
        <v>28</v>
      </c>
      <c r="H46" s="572"/>
      <c r="I46" s="573">
        <f>COUNTIF(AJ13:AJ63,10)</f>
        <v>0</v>
      </c>
      <c r="J46" s="573"/>
      <c r="K46" s="573"/>
      <c r="L46" s="136" t="s">
        <v>28</v>
      </c>
      <c r="M46" s="572"/>
      <c r="N46" s="574"/>
      <c r="O46" s="573">
        <f>COUNTIF($AJ$13:$AJ$62,1)</f>
        <v>0</v>
      </c>
      <c r="P46" s="573"/>
      <c r="Q46" s="573"/>
      <c r="R46" s="573"/>
      <c r="S46" s="137" t="s">
        <v>28</v>
      </c>
      <c r="T46" s="572"/>
      <c r="U46" s="574"/>
      <c r="V46" s="571">
        <f>E46+I46+O46</f>
        <v>0</v>
      </c>
      <c r="W46" s="348"/>
      <c r="X46" s="348"/>
      <c r="Y46" s="348"/>
      <c r="Z46" s="137" t="s">
        <v>28</v>
      </c>
      <c r="AA46" s="135"/>
      <c r="AB46" s="32"/>
      <c r="AF46" s="41">
        <v>34</v>
      </c>
      <c r="AG46" s="41">
        <f t="shared" si="12"/>
        <v>0</v>
      </c>
      <c r="AH46" s="41">
        <f t="shared" si="36"/>
        <v>0</v>
      </c>
      <c r="AI46" s="41">
        <f t="shared" si="13"/>
        <v>0</v>
      </c>
      <c r="AJ46" s="41">
        <f t="shared" si="14"/>
        <v>0</v>
      </c>
      <c r="AK46" s="42" t="str">
        <f>IF(VLOOKUP(AF46,データベース!$A$29:$G$78,2)=0,"",VLOOKUP(AF46,データベース!$A$29:$G$78,2))</f>
        <v/>
      </c>
      <c r="AL46" s="42" t="str">
        <f>IF(VLOOKUP(AF46,データベース!$A$29:$G$78,5)=0,"",VLOOKUP(AF46,データベース!$A$29:$G$78,5))</f>
        <v/>
      </c>
      <c r="AM46" s="43" t="str">
        <f t="shared" si="15"/>
        <v>　</v>
      </c>
    </row>
    <row r="47" spans="1:39" ht="21" customHeight="1" thickBot="1">
      <c r="A47" s="455"/>
      <c r="B47" s="434"/>
      <c r="C47" s="434"/>
      <c r="D47" s="32"/>
      <c r="E47" s="138"/>
      <c r="F47" s="138"/>
      <c r="G47" s="139"/>
      <c r="H47" s="140"/>
      <c r="I47" s="138"/>
      <c r="J47" s="138"/>
      <c r="K47" s="138"/>
      <c r="L47" s="139"/>
      <c r="M47" s="140"/>
      <c r="N47" s="140"/>
      <c r="O47" s="138"/>
      <c r="P47" s="138"/>
      <c r="Q47" s="138"/>
      <c r="R47" s="138"/>
      <c r="S47" s="141"/>
      <c r="T47" s="140"/>
      <c r="U47" s="140"/>
      <c r="V47" s="142"/>
      <c r="W47" s="140"/>
      <c r="X47" s="140"/>
      <c r="Y47" s="140"/>
      <c r="Z47" s="140"/>
      <c r="AA47" s="135"/>
      <c r="AB47" s="32"/>
      <c r="AF47" s="41">
        <v>35</v>
      </c>
      <c r="AG47" s="41">
        <f t="shared" si="12"/>
        <v>0</v>
      </c>
      <c r="AH47" s="41">
        <f t="shared" si="36"/>
        <v>0</v>
      </c>
      <c r="AI47" s="41">
        <f t="shared" si="13"/>
        <v>0</v>
      </c>
      <c r="AJ47" s="41">
        <f t="shared" si="14"/>
        <v>0</v>
      </c>
      <c r="AK47" s="42" t="str">
        <f>IF(VLOOKUP(AF47,データベース!$A$29:$G$78,2)=0,"",VLOOKUP(AF47,データベース!$A$29:$G$78,2))</f>
        <v/>
      </c>
      <c r="AL47" s="42" t="str">
        <f>IF(VLOOKUP(AF47,データベース!$A$29:$G$78,5)=0,"",VLOOKUP(AF47,データベース!$A$29:$G$78,5))</f>
        <v/>
      </c>
      <c r="AM47" s="43" t="str">
        <f t="shared" si="15"/>
        <v>　</v>
      </c>
    </row>
    <row r="48" spans="1:39" ht="21" customHeight="1" thickTop="1">
      <c r="A48" s="455"/>
      <c r="B48" s="434"/>
      <c r="C48" s="434"/>
      <c r="D48" s="32"/>
      <c r="E48" s="348" t="s">
        <v>97</v>
      </c>
      <c r="F48" s="348"/>
      <c r="G48" s="348"/>
      <c r="H48" s="572" t="s">
        <v>90</v>
      </c>
      <c r="I48" s="348" t="s">
        <v>88</v>
      </c>
      <c r="J48" s="348"/>
      <c r="K48" s="348"/>
      <c r="L48" s="348"/>
      <c r="M48" s="572" t="s">
        <v>77</v>
      </c>
      <c r="N48" s="574"/>
      <c r="O48" s="575" t="s">
        <v>91</v>
      </c>
      <c r="P48" s="576"/>
      <c r="Q48" s="576"/>
      <c r="R48" s="576"/>
      <c r="S48" s="576"/>
      <c r="T48" s="576"/>
      <c r="U48" s="576"/>
      <c r="V48" s="576"/>
      <c r="W48" s="576"/>
      <c r="X48" s="576"/>
      <c r="Y48" s="576"/>
      <c r="Z48" s="577"/>
      <c r="AA48" s="135"/>
      <c r="AB48" s="32"/>
      <c r="AF48" s="41">
        <v>36</v>
      </c>
      <c r="AG48" s="41">
        <f t="shared" si="12"/>
        <v>0</v>
      </c>
      <c r="AH48" s="41">
        <f t="shared" si="36"/>
        <v>0</v>
      </c>
      <c r="AI48" s="41">
        <f t="shared" si="13"/>
        <v>0</v>
      </c>
      <c r="AJ48" s="41">
        <f t="shared" si="14"/>
        <v>0</v>
      </c>
      <c r="AK48" s="42" t="str">
        <f>IF(VLOOKUP(AF48,データベース!$A$29:$G$78,2)=0,"",VLOOKUP(AF48,データベース!$A$29:$G$78,2))</f>
        <v/>
      </c>
      <c r="AL48" s="42" t="str">
        <f>IF(VLOOKUP(AF48,データベース!$A$29:$G$78,5)=0,"",VLOOKUP(AF48,データベース!$A$29:$G$78,5))</f>
        <v/>
      </c>
      <c r="AM48" s="43" t="str">
        <f t="shared" si="15"/>
        <v>　</v>
      </c>
    </row>
    <row r="49" spans="1:39" ht="21" customHeight="1" thickBot="1">
      <c r="A49" s="455"/>
      <c r="B49" s="434"/>
      <c r="C49" s="434"/>
      <c r="D49" s="32"/>
      <c r="E49" s="571">
        <v>1000</v>
      </c>
      <c r="F49" s="571"/>
      <c r="G49" s="137" t="s">
        <v>29</v>
      </c>
      <c r="H49" s="572"/>
      <c r="I49" s="573">
        <f>V46</f>
        <v>0</v>
      </c>
      <c r="J49" s="573"/>
      <c r="K49" s="573"/>
      <c r="L49" s="136" t="s">
        <v>28</v>
      </c>
      <c r="M49" s="572"/>
      <c r="N49" s="574"/>
      <c r="O49" s="578">
        <f>E49*I49</f>
        <v>0</v>
      </c>
      <c r="P49" s="579"/>
      <c r="Q49" s="579"/>
      <c r="R49" s="579"/>
      <c r="S49" s="579"/>
      <c r="T49" s="579"/>
      <c r="U49" s="579"/>
      <c r="V49" s="579"/>
      <c r="W49" s="579"/>
      <c r="X49" s="579"/>
      <c r="Y49" s="579"/>
      <c r="Z49" s="143" t="s">
        <v>29</v>
      </c>
      <c r="AA49" s="135"/>
      <c r="AB49" s="32"/>
      <c r="AF49" s="41">
        <v>37</v>
      </c>
      <c r="AG49" s="41">
        <f t="shared" si="12"/>
        <v>0</v>
      </c>
      <c r="AH49" s="41">
        <f t="shared" si="36"/>
        <v>0</v>
      </c>
      <c r="AI49" s="41">
        <f t="shared" si="13"/>
        <v>0</v>
      </c>
      <c r="AJ49" s="41">
        <f t="shared" si="14"/>
        <v>0</v>
      </c>
      <c r="AK49" s="42" t="str">
        <f>IF(VLOOKUP(AF49,データベース!$A$29:$G$78,2)=0,"",VLOOKUP(AF49,データベース!$A$29:$G$78,2))</f>
        <v/>
      </c>
      <c r="AL49" s="42" t="str">
        <f>IF(VLOOKUP(AF49,データベース!$A$29:$G$78,5)=0,"",VLOOKUP(AF49,データベース!$A$29:$G$78,5))</f>
        <v/>
      </c>
      <c r="AM49" s="43" t="str">
        <f t="shared" si="15"/>
        <v>　</v>
      </c>
    </row>
    <row r="50" spans="1:39" ht="21" customHeight="1" thickTop="1" thickBot="1">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6"/>
      <c r="AB50" s="32"/>
      <c r="AF50" s="41">
        <v>38</v>
      </c>
      <c r="AG50" s="41">
        <f t="shared" si="12"/>
        <v>0</v>
      </c>
      <c r="AH50" s="41">
        <f t="shared" si="36"/>
        <v>0</v>
      </c>
      <c r="AI50" s="41">
        <f t="shared" si="13"/>
        <v>0</v>
      </c>
      <c r="AJ50" s="41">
        <f t="shared" si="14"/>
        <v>0</v>
      </c>
      <c r="AK50" s="42" t="str">
        <f>IF(VLOOKUP(AF50,データベース!$A$29:$G$78,2)=0,"",VLOOKUP(AF50,データベース!$A$29:$G$78,2))</f>
        <v/>
      </c>
      <c r="AL50" s="42" t="str">
        <f>IF(VLOOKUP(AF50,データベース!$A$29:$G$78,5)=0,"",VLOOKUP(AF50,データベース!$A$29:$G$78,5))</f>
        <v/>
      </c>
      <c r="AM50" s="43" t="str">
        <f t="shared" si="15"/>
        <v>　</v>
      </c>
    </row>
    <row r="51" spans="1:39" ht="21" customHeight="1" thickBot="1">
      <c r="AB51" s="32"/>
      <c r="AF51" s="41">
        <v>39</v>
      </c>
      <c r="AG51" s="41">
        <f t="shared" si="12"/>
        <v>0</v>
      </c>
      <c r="AH51" s="41">
        <f t="shared" si="36"/>
        <v>0</v>
      </c>
      <c r="AI51" s="41">
        <f t="shared" si="13"/>
        <v>0</v>
      </c>
      <c r="AJ51" s="41">
        <f t="shared" si="14"/>
        <v>0</v>
      </c>
      <c r="AK51" s="42" t="str">
        <f>IF(VLOOKUP(AF51,データベース!$A$29:$G$78,2)=0,"",VLOOKUP(AF51,データベース!$A$29:$G$78,2))</f>
        <v/>
      </c>
      <c r="AL51" s="42" t="str">
        <f>IF(VLOOKUP(AF51,データベース!$A$29:$G$78,5)=0,"",VLOOKUP(AF51,データベース!$A$29:$G$78,5))</f>
        <v/>
      </c>
      <c r="AM51" s="43" t="str">
        <f t="shared" si="15"/>
        <v>　</v>
      </c>
    </row>
    <row r="52" spans="1:39" ht="21" customHeight="1">
      <c r="A52" s="448" t="s">
        <v>60</v>
      </c>
      <c r="B52" s="565"/>
      <c r="C52" s="449"/>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4"/>
      <c r="AB52" s="32"/>
      <c r="AF52" s="41">
        <v>40</v>
      </c>
      <c r="AG52" s="41">
        <f t="shared" si="12"/>
        <v>0</v>
      </c>
      <c r="AH52" s="41">
        <f t="shared" si="36"/>
        <v>0</v>
      </c>
      <c r="AI52" s="41">
        <f t="shared" si="13"/>
        <v>0</v>
      </c>
      <c r="AJ52" s="41">
        <f t="shared" si="14"/>
        <v>0</v>
      </c>
      <c r="AK52" s="42" t="str">
        <f>IF(VLOOKUP(AF52,データベース!$A$29:$G$78,2)=0,"",VLOOKUP(AF52,データベース!$A$29:$G$78,2))</f>
        <v/>
      </c>
      <c r="AL52" s="42" t="str">
        <f>IF(VLOOKUP(AF52,データベース!$A$29:$G$78,5)=0,"",VLOOKUP(AF52,データベース!$A$29:$G$78,5))</f>
        <v/>
      </c>
      <c r="AM52" s="43" t="str">
        <f t="shared" si="15"/>
        <v>　</v>
      </c>
    </row>
    <row r="53" spans="1:39" ht="21" customHeight="1">
      <c r="A53" s="411"/>
      <c r="B53" s="566"/>
      <c r="C53" s="412"/>
      <c r="D53" s="32"/>
      <c r="E53" s="28" t="s">
        <v>12</v>
      </c>
      <c r="F53" s="32"/>
      <c r="G53" s="32"/>
      <c r="H53" s="32"/>
      <c r="I53" s="32"/>
      <c r="J53" s="32"/>
      <c r="K53" s="32"/>
      <c r="L53" s="32"/>
      <c r="M53" s="32"/>
      <c r="N53" s="32"/>
      <c r="O53" s="32"/>
      <c r="P53" s="32"/>
      <c r="Q53" s="32"/>
      <c r="R53" s="32"/>
      <c r="S53" s="32"/>
      <c r="T53" s="32"/>
      <c r="U53" s="32"/>
      <c r="V53" s="32"/>
      <c r="W53" s="32"/>
      <c r="X53" s="32"/>
      <c r="Y53" s="32"/>
      <c r="Z53" s="32"/>
      <c r="AA53" s="135"/>
      <c r="AF53" s="41">
        <v>41</v>
      </c>
      <c r="AG53" s="41">
        <f t="shared" si="12"/>
        <v>0</v>
      </c>
      <c r="AH53" s="41">
        <f t="shared" si="36"/>
        <v>0</v>
      </c>
      <c r="AI53" s="41">
        <f t="shared" si="13"/>
        <v>0</v>
      </c>
      <c r="AJ53" s="41">
        <f t="shared" si="14"/>
        <v>0</v>
      </c>
      <c r="AK53" s="42" t="str">
        <f>IF(VLOOKUP(AF53,データベース!$A$29:$G$78,2)=0,"",VLOOKUP(AF53,データベース!$A$29:$G$78,2))</f>
        <v/>
      </c>
      <c r="AL53" s="42" t="str">
        <f>IF(VLOOKUP(AF53,データベース!$A$29:$G$78,5)=0,"",VLOOKUP(AF53,データベース!$A$29:$G$78,5))</f>
        <v/>
      </c>
      <c r="AM53" s="43" t="str">
        <f t="shared" si="15"/>
        <v>　</v>
      </c>
    </row>
    <row r="54" spans="1:39" ht="21" customHeight="1">
      <c r="A54" s="411"/>
      <c r="B54" s="566"/>
      <c r="C54" s="412"/>
      <c r="D54" s="32"/>
      <c r="E54" s="428">
        <f ca="1">TODAY()</f>
        <v>43159</v>
      </c>
      <c r="F54" s="428"/>
      <c r="G54" s="428"/>
      <c r="H54" s="428"/>
      <c r="I54" s="32"/>
      <c r="J54" s="32"/>
      <c r="K54" s="32"/>
      <c r="L54" s="32"/>
      <c r="M54" s="32"/>
      <c r="N54" s="32"/>
      <c r="O54" s="32"/>
      <c r="P54" s="32"/>
      <c r="Q54" s="32"/>
      <c r="R54" s="32"/>
      <c r="S54" s="32"/>
      <c r="T54" s="32"/>
      <c r="U54" s="32"/>
      <c r="V54" s="32"/>
      <c r="W54" s="32"/>
      <c r="X54" s="32"/>
      <c r="Y54" s="32"/>
      <c r="Z54" s="32"/>
      <c r="AA54" s="135"/>
      <c r="AF54" s="41">
        <v>42</v>
      </c>
      <c r="AG54" s="41">
        <f t="shared" si="12"/>
        <v>0</v>
      </c>
      <c r="AH54" s="41">
        <f t="shared" si="36"/>
        <v>0</v>
      </c>
      <c r="AI54" s="41">
        <f t="shared" si="13"/>
        <v>0</v>
      </c>
      <c r="AJ54" s="41">
        <f t="shared" si="14"/>
        <v>0</v>
      </c>
      <c r="AK54" s="42" t="str">
        <f>IF(VLOOKUP(AF54,データベース!$A$29:$G$78,2)=0,"",VLOOKUP(AF54,データベース!$A$29:$G$78,2))</f>
        <v/>
      </c>
      <c r="AL54" s="42" t="str">
        <f>IF(VLOOKUP(AF54,データベース!$A$29:$G$78,5)=0,"",VLOOKUP(AF54,データベース!$A$29:$G$78,5))</f>
        <v/>
      </c>
      <c r="AM54" s="43" t="str">
        <f t="shared" si="15"/>
        <v>　</v>
      </c>
    </row>
    <row r="55" spans="1:39" ht="21" customHeight="1">
      <c r="A55" s="411"/>
      <c r="B55" s="566"/>
      <c r="C55" s="412"/>
      <c r="D55" s="32"/>
      <c r="E55" s="428"/>
      <c r="F55" s="428"/>
      <c r="G55" s="428"/>
      <c r="H55" s="428"/>
      <c r="I55" s="32"/>
      <c r="J55" s="147"/>
      <c r="K55" s="147"/>
      <c r="L55" s="147"/>
      <c r="M55" s="147"/>
      <c r="N55" s="147"/>
      <c r="O55" s="147"/>
      <c r="P55" s="568" t="str">
        <f>IF(データベース!A10="","",データベース!A10)</f>
        <v/>
      </c>
      <c r="Q55" s="568"/>
      <c r="R55" s="568"/>
      <c r="S55" s="568"/>
      <c r="T55" s="568"/>
      <c r="U55" s="568"/>
      <c r="V55" s="568"/>
      <c r="W55" s="568"/>
      <c r="X55" s="568"/>
      <c r="Y55" s="568"/>
      <c r="Z55" s="32"/>
      <c r="AA55" s="135"/>
      <c r="AF55" s="41">
        <v>43</v>
      </c>
      <c r="AG55" s="41">
        <f t="shared" si="12"/>
        <v>0</v>
      </c>
      <c r="AH55" s="41">
        <f t="shared" si="36"/>
        <v>0</v>
      </c>
      <c r="AI55" s="41">
        <f t="shared" si="13"/>
        <v>0</v>
      </c>
      <c r="AJ55" s="41">
        <f t="shared" si="14"/>
        <v>0</v>
      </c>
      <c r="AK55" s="42" t="str">
        <f>IF(VLOOKUP(AF55,データベース!$A$29:$G$78,2)=0,"",VLOOKUP(AF55,データベース!$A$29:$G$78,2))</f>
        <v/>
      </c>
      <c r="AL55" s="42" t="str">
        <f>IF(VLOOKUP(AF55,データベース!$A$29:$G$78,5)=0,"",VLOOKUP(AF55,データベース!$A$29:$G$78,5))</f>
        <v/>
      </c>
      <c r="AM55" s="43" t="str">
        <f t="shared" si="15"/>
        <v>　</v>
      </c>
    </row>
    <row r="56" spans="1:39" ht="21" customHeight="1">
      <c r="A56" s="411"/>
      <c r="B56" s="566"/>
      <c r="C56" s="412"/>
      <c r="D56" s="147"/>
      <c r="E56" s="147"/>
      <c r="F56" s="415" t="str">
        <f>IF(データベース!A8="","",データベース!A8&amp;データベース!D8&amp;データベース!G8)</f>
        <v/>
      </c>
      <c r="G56" s="415"/>
      <c r="H56" s="415"/>
      <c r="I56" s="415"/>
      <c r="J56" s="415"/>
      <c r="K56" s="415"/>
      <c r="L56" s="415"/>
      <c r="M56" s="415"/>
      <c r="N56" s="416" t="s">
        <v>176</v>
      </c>
      <c r="O56" s="416"/>
      <c r="P56" s="569"/>
      <c r="Q56" s="569"/>
      <c r="R56" s="569"/>
      <c r="S56" s="569"/>
      <c r="T56" s="569"/>
      <c r="U56" s="569"/>
      <c r="V56" s="569"/>
      <c r="W56" s="569"/>
      <c r="X56" s="569"/>
      <c r="Y56" s="569"/>
      <c r="Z56" s="148" t="s">
        <v>13</v>
      </c>
      <c r="AA56" s="135"/>
      <c r="AF56" s="41">
        <v>44</v>
      </c>
      <c r="AG56" s="41">
        <f t="shared" si="12"/>
        <v>0</v>
      </c>
      <c r="AH56" s="41">
        <f t="shared" si="36"/>
        <v>0</v>
      </c>
      <c r="AI56" s="41">
        <f t="shared" si="13"/>
        <v>0</v>
      </c>
      <c r="AJ56" s="41">
        <f t="shared" si="14"/>
        <v>0</v>
      </c>
      <c r="AK56" s="42" t="str">
        <f>IF(VLOOKUP(AF56,データベース!$A$29:$G$78,2)=0,"",VLOOKUP(AF56,データベース!$A$29:$G$78,2))</f>
        <v/>
      </c>
      <c r="AL56" s="42" t="str">
        <f>IF(VLOOKUP(AF56,データベース!$A$29:$G$78,5)=0,"",VLOOKUP(AF56,データベース!$A$29:$G$78,5))</f>
        <v/>
      </c>
      <c r="AM56" s="43" t="str">
        <f t="shared" si="15"/>
        <v>　</v>
      </c>
    </row>
    <row r="57" spans="1:39" ht="21" customHeight="1" thickBot="1">
      <c r="A57" s="413"/>
      <c r="B57" s="567"/>
      <c r="C57" s="414"/>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6"/>
      <c r="AF57" s="41">
        <v>45</v>
      </c>
      <c r="AG57" s="41">
        <f t="shared" si="12"/>
        <v>0</v>
      </c>
      <c r="AH57" s="41">
        <f t="shared" si="36"/>
        <v>0</v>
      </c>
      <c r="AI57" s="41">
        <f t="shared" si="13"/>
        <v>0</v>
      </c>
      <c r="AJ57" s="41">
        <f t="shared" si="14"/>
        <v>0</v>
      </c>
      <c r="AK57" s="42" t="str">
        <f>IF(VLOOKUP(AF57,データベース!$A$29:$G$78,2)=0,"",VLOOKUP(AF57,データベース!$A$29:$G$78,2))</f>
        <v/>
      </c>
      <c r="AL57" s="42" t="str">
        <f>IF(VLOOKUP(AF57,データベース!$A$29:$G$78,5)=0,"",VLOOKUP(AF57,データベース!$A$29:$G$78,5))</f>
        <v/>
      </c>
      <c r="AM57" s="43" t="str">
        <f t="shared" si="15"/>
        <v>　</v>
      </c>
    </row>
    <row r="58" spans="1:39" ht="18" customHeight="1">
      <c r="AF58" s="41">
        <v>46</v>
      </c>
      <c r="AG58" s="41">
        <f t="shared" si="12"/>
        <v>0</v>
      </c>
      <c r="AH58" s="41">
        <f t="shared" si="36"/>
        <v>0</v>
      </c>
      <c r="AI58" s="41">
        <f t="shared" si="13"/>
        <v>0</v>
      </c>
      <c r="AJ58" s="41">
        <f t="shared" si="14"/>
        <v>0</v>
      </c>
      <c r="AK58" s="42" t="str">
        <f>IF(VLOOKUP(AF58,データベース!$A$29:$G$78,2)=0,"",VLOOKUP(AF58,データベース!$A$29:$G$78,2))</f>
        <v/>
      </c>
      <c r="AL58" s="42" t="str">
        <f>IF(VLOOKUP(AF58,データベース!$A$29:$G$78,5)=0,"",VLOOKUP(AF58,データベース!$A$29:$G$78,5))</f>
        <v/>
      </c>
      <c r="AM58" s="43" t="str">
        <f t="shared" si="15"/>
        <v>　</v>
      </c>
    </row>
    <row r="59" spans="1:39" ht="18" customHeight="1">
      <c r="AF59" s="41">
        <v>47</v>
      </c>
      <c r="AG59" s="41">
        <f t="shared" si="12"/>
        <v>0</v>
      </c>
      <c r="AH59" s="41">
        <f t="shared" si="36"/>
        <v>0</v>
      </c>
      <c r="AI59" s="41">
        <f t="shared" si="13"/>
        <v>0</v>
      </c>
      <c r="AJ59" s="41">
        <f t="shared" si="14"/>
        <v>0</v>
      </c>
      <c r="AK59" s="42" t="str">
        <f>IF(VLOOKUP(AF59,データベース!$A$29:$G$78,2)=0,"",VLOOKUP(AF59,データベース!$A$29:$G$78,2))</f>
        <v/>
      </c>
      <c r="AL59" s="42" t="str">
        <f>IF(VLOOKUP(AF59,データベース!$A$29:$G$78,5)=0,"",VLOOKUP(AF59,データベース!$A$29:$G$78,5))</f>
        <v/>
      </c>
      <c r="AM59" s="43" t="str">
        <f t="shared" si="15"/>
        <v>　</v>
      </c>
    </row>
    <row r="60" spans="1:39" ht="18" customHeight="1">
      <c r="AF60" s="41">
        <v>48</v>
      </c>
      <c r="AG60" s="41">
        <f t="shared" si="12"/>
        <v>0</v>
      </c>
      <c r="AH60" s="41">
        <f t="shared" si="36"/>
        <v>0</v>
      </c>
      <c r="AI60" s="41">
        <f t="shared" si="13"/>
        <v>0</v>
      </c>
      <c r="AJ60" s="41">
        <f t="shared" si="14"/>
        <v>0</v>
      </c>
      <c r="AK60" s="42" t="str">
        <f>IF(VLOOKUP(AF60,データベース!$A$29:$G$78,2)=0,"",VLOOKUP(AF60,データベース!$A$29:$G$78,2))</f>
        <v/>
      </c>
      <c r="AL60" s="42" t="str">
        <f>IF(VLOOKUP(AF60,データベース!$A$29:$G$78,5)=0,"",VLOOKUP(AF60,データベース!$A$29:$G$78,5))</f>
        <v/>
      </c>
      <c r="AM60" s="43" t="str">
        <f t="shared" si="15"/>
        <v>　</v>
      </c>
    </row>
    <row r="61" spans="1:39" ht="22.5" customHeight="1">
      <c r="AF61" s="41">
        <v>49</v>
      </c>
      <c r="AG61" s="41">
        <f t="shared" si="12"/>
        <v>0</v>
      </c>
      <c r="AH61" s="41">
        <f t="shared" si="36"/>
        <v>0</v>
      </c>
      <c r="AI61" s="41">
        <f t="shared" si="13"/>
        <v>0</v>
      </c>
      <c r="AJ61" s="41">
        <f t="shared" si="14"/>
        <v>0</v>
      </c>
      <c r="AK61" s="42" t="str">
        <f>IF(VLOOKUP(AF61,データベース!$A$29:$G$78,2)=0,"",VLOOKUP(AF61,データベース!$A$29:$G$78,2))</f>
        <v/>
      </c>
      <c r="AL61" s="42" t="str">
        <f>IF(VLOOKUP(AF61,データベース!$A$29:$G$78,5)=0,"",VLOOKUP(AF61,データベース!$A$29:$G$78,5))</f>
        <v/>
      </c>
      <c r="AM61" s="43" t="str">
        <f t="shared" si="15"/>
        <v>　</v>
      </c>
    </row>
    <row r="62" spans="1:39" ht="22.5" customHeight="1">
      <c r="AF62" s="41">
        <v>50</v>
      </c>
      <c r="AG62" s="41">
        <f t="shared" si="12"/>
        <v>0</v>
      </c>
      <c r="AH62" s="41">
        <f t="shared" si="36"/>
        <v>0</v>
      </c>
      <c r="AI62" s="41">
        <f t="shared" si="13"/>
        <v>0</v>
      </c>
      <c r="AJ62" s="41">
        <f t="shared" si="14"/>
        <v>0</v>
      </c>
      <c r="AK62" s="42" t="str">
        <f>IF(VLOOKUP(AF62,データベース!$A$29:$G$78,2)=0,"",VLOOKUP(AF62,データベース!$A$29:$G$78,2))</f>
        <v/>
      </c>
      <c r="AL62" s="42" t="str">
        <f>IF(VLOOKUP(AF62,データベース!$A$29:$G$78,5)=0,"",VLOOKUP(AF62,データベース!$A$29:$G$78,5))</f>
        <v/>
      </c>
      <c r="AM62" s="43" t="str">
        <f t="shared" si="15"/>
        <v>　</v>
      </c>
    </row>
    <row r="63" spans="1:39" ht="22.5" customHeight="1">
      <c r="AG63" s="47">
        <f>SUM(AG13:AG62)</f>
        <v>0</v>
      </c>
      <c r="AH63" s="47">
        <f>SUM(AH13:AH62)</f>
        <v>0</v>
      </c>
      <c r="AI63" s="47">
        <f t="shared" si="13"/>
        <v>0</v>
      </c>
      <c r="AJ63" s="47">
        <f t="shared" si="14"/>
        <v>0</v>
      </c>
    </row>
  </sheetData>
  <sheetProtection sheet="1" objects="1" scenarios="1"/>
  <mergeCells count="215">
    <mergeCell ref="V45:Z45"/>
    <mergeCell ref="V46:Y46"/>
    <mergeCell ref="I45:L45"/>
    <mergeCell ref="I46:K46"/>
    <mergeCell ref="M45:N46"/>
    <mergeCell ref="O45:S45"/>
    <mergeCell ref="O46:R46"/>
    <mergeCell ref="A52:C57"/>
    <mergeCell ref="E54:H55"/>
    <mergeCell ref="P55:Y56"/>
    <mergeCell ref="F56:M56"/>
    <mergeCell ref="N56:O56"/>
    <mergeCell ref="M48:N49"/>
    <mergeCell ref="O48:Z48"/>
    <mergeCell ref="O49:Y49"/>
    <mergeCell ref="T45:U46"/>
    <mergeCell ref="E45:G45"/>
    <mergeCell ref="E46:F46"/>
    <mergeCell ref="H45:H46"/>
    <mergeCell ref="A39:A42"/>
    <mergeCell ref="E44:G44"/>
    <mergeCell ref="I44:L44"/>
    <mergeCell ref="O44:S44"/>
    <mergeCell ref="A45:C49"/>
    <mergeCell ref="E48:G48"/>
    <mergeCell ref="E49:F49"/>
    <mergeCell ref="H48:H49"/>
    <mergeCell ref="I48:L48"/>
    <mergeCell ref="I49:K49"/>
    <mergeCell ref="AC39:AC42"/>
    <mergeCell ref="E40:F40"/>
    <mergeCell ref="H40:I40"/>
    <mergeCell ref="K40:L40"/>
    <mergeCell ref="M40:N40"/>
    <mergeCell ref="O40:P40"/>
    <mergeCell ref="E41:F41"/>
    <mergeCell ref="H41:I41"/>
    <mergeCell ref="K41:L41"/>
    <mergeCell ref="M41:N41"/>
    <mergeCell ref="E39:F39"/>
    <mergeCell ref="H39:I39"/>
    <mergeCell ref="K39:L39"/>
    <mergeCell ref="M39:N39"/>
    <mergeCell ref="O39:P39"/>
    <mergeCell ref="O41:P41"/>
    <mergeCell ref="E42:F42"/>
    <mergeCell ref="H42:I42"/>
    <mergeCell ref="K42:L42"/>
    <mergeCell ref="M42:N42"/>
    <mergeCell ref="O42:P42"/>
    <mergeCell ref="AC35:AC38"/>
    <mergeCell ref="E36:F36"/>
    <mergeCell ref="H36:I36"/>
    <mergeCell ref="K36:L36"/>
    <mergeCell ref="M36:N36"/>
    <mergeCell ref="O36:P36"/>
    <mergeCell ref="E37:F37"/>
    <mergeCell ref="H37:I37"/>
    <mergeCell ref="K37:L37"/>
    <mergeCell ref="M37:N37"/>
    <mergeCell ref="A35:A38"/>
    <mergeCell ref="E35:F35"/>
    <mergeCell ref="H35:I35"/>
    <mergeCell ref="K35:L35"/>
    <mergeCell ref="M35:N35"/>
    <mergeCell ref="O35:P35"/>
    <mergeCell ref="O37:P37"/>
    <mergeCell ref="E38:F38"/>
    <mergeCell ref="H38:I38"/>
    <mergeCell ref="K38:L38"/>
    <mergeCell ref="M38:N38"/>
    <mergeCell ref="O38:P38"/>
    <mergeCell ref="AC31:AC34"/>
    <mergeCell ref="E32:F32"/>
    <mergeCell ref="H32:I32"/>
    <mergeCell ref="K32:L32"/>
    <mergeCell ref="M32:N32"/>
    <mergeCell ref="O32:P32"/>
    <mergeCell ref="E33:F33"/>
    <mergeCell ref="H33:I33"/>
    <mergeCell ref="K33:L33"/>
    <mergeCell ref="M33:N33"/>
    <mergeCell ref="H34:I34"/>
    <mergeCell ref="K34:L34"/>
    <mergeCell ref="M34:N34"/>
    <mergeCell ref="O34:P34"/>
    <mergeCell ref="A31:A34"/>
    <mergeCell ref="E31:F31"/>
    <mergeCell ref="H31:I31"/>
    <mergeCell ref="K31:L31"/>
    <mergeCell ref="M31:N31"/>
    <mergeCell ref="O31:P31"/>
    <mergeCell ref="O33:P33"/>
    <mergeCell ref="E34:F34"/>
    <mergeCell ref="A27:A30"/>
    <mergeCell ref="AC27:AC30"/>
    <mergeCell ref="E28:F28"/>
    <mergeCell ref="H28:I28"/>
    <mergeCell ref="K28:L28"/>
    <mergeCell ref="M28:N28"/>
    <mergeCell ref="O28:P28"/>
    <mergeCell ref="E29:F29"/>
    <mergeCell ref="H29:I29"/>
    <mergeCell ref="K29:L29"/>
    <mergeCell ref="M29:N29"/>
    <mergeCell ref="E27:F27"/>
    <mergeCell ref="H27:I27"/>
    <mergeCell ref="K27:L27"/>
    <mergeCell ref="M27:N27"/>
    <mergeCell ref="O27:P27"/>
    <mergeCell ref="O29:P29"/>
    <mergeCell ref="E30:F30"/>
    <mergeCell ref="H30:I30"/>
    <mergeCell ref="K30:L30"/>
    <mergeCell ref="M30:N30"/>
    <mergeCell ref="O30:P30"/>
    <mergeCell ref="AC23:AC26"/>
    <mergeCell ref="E24:F24"/>
    <mergeCell ref="H24:I24"/>
    <mergeCell ref="K24:L24"/>
    <mergeCell ref="M24:N24"/>
    <mergeCell ref="O24:P24"/>
    <mergeCell ref="E25:F25"/>
    <mergeCell ref="H25:I25"/>
    <mergeCell ref="K25:L25"/>
    <mergeCell ref="M25:N25"/>
    <mergeCell ref="A23:A26"/>
    <mergeCell ref="E23:F23"/>
    <mergeCell ref="H23:I23"/>
    <mergeCell ref="K23:L23"/>
    <mergeCell ref="M23:N23"/>
    <mergeCell ref="O23:P23"/>
    <mergeCell ref="O25:P25"/>
    <mergeCell ref="E26:F26"/>
    <mergeCell ref="H26:I26"/>
    <mergeCell ref="K26:L26"/>
    <mergeCell ref="M26:N26"/>
    <mergeCell ref="O26:P26"/>
    <mergeCell ref="D22:J22"/>
    <mergeCell ref="K22:L22"/>
    <mergeCell ref="M22:N22"/>
    <mergeCell ref="O22:P22"/>
    <mergeCell ref="Q22:AA22"/>
    <mergeCell ref="A20:C20"/>
    <mergeCell ref="E20:F20"/>
    <mergeCell ref="H20:I20"/>
    <mergeCell ref="K20:L20"/>
    <mergeCell ref="M20:N20"/>
    <mergeCell ref="O20:P20"/>
    <mergeCell ref="E19:F19"/>
    <mergeCell ref="H19:I19"/>
    <mergeCell ref="K19:L19"/>
    <mergeCell ref="M19:N19"/>
    <mergeCell ref="O19:P19"/>
    <mergeCell ref="A19:B19"/>
    <mergeCell ref="E18:F18"/>
    <mergeCell ref="H18:I18"/>
    <mergeCell ref="K18:L18"/>
    <mergeCell ref="M18:N18"/>
    <mergeCell ref="O18:P18"/>
    <mergeCell ref="A18:B18"/>
    <mergeCell ref="E17:F17"/>
    <mergeCell ref="H17:I17"/>
    <mergeCell ref="K17:L17"/>
    <mergeCell ref="M17:N17"/>
    <mergeCell ref="O17:P17"/>
    <mergeCell ref="A17:B17"/>
    <mergeCell ref="E16:F16"/>
    <mergeCell ref="H16:I16"/>
    <mergeCell ref="K16:L16"/>
    <mergeCell ref="M16:N16"/>
    <mergeCell ref="O16:P16"/>
    <mergeCell ref="A16:B16"/>
    <mergeCell ref="E13:F13"/>
    <mergeCell ref="H13:I13"/>
    <mergeCell ref="K13:L13"/>
    <mergeCell ref="M13:N13"/>
    <mergeCell ref="O13:P13"/>
    <mergeCell ref="A12:B12"/>
    <mergeCell ref="A13:B13"/>
    <mergeCell ref="E15:F15"/>
    <mergeCell ref="H15:I15"/>
    <mergeCell ref="K15:L15"/>
    <mergeCell ref="M15:N15"/>
    <mergeCell ref="O15:P15"/>
    <mergeCell ref="A15:B15"/>
    <mergeCell ref="E14:F14"/>
    <mergeCell ref="H14:I14"/>
    <mergeCell ref="K14:L14"/>
    <mergeCell ref="M14:N14"/>
    <mergeCell ref="O14:P14"/>
    <mergeCell ref="A14:B14"/>
    <mergeCell ref="A4:AA4"/>
    <mergeCell ref="A5:C5"/>
    <mergeCell ref="D5:G5"/>
    <mergeCell ref="L5:P5"/>
    <mergeCell ref="Q5:AA5"/>
    <mergeCell ref="AF11:AM12"/>
    <mergeCell ref="A9:C9"/>
    <mergeCell ref="D12:J12"/>
    <mergeCell ref="K12:L12"/>
    <mergeCell ref="M12:N12"/>
    <mergeCell ref="A7:C7"/>
    <mergeCell ref="D7:K7"/>
    <mergeCell ref="L7:P7"/>
    <mergeCell ref="A8:C8"/>
    <mergeCell ref="D8:K8"/>
    <mergeCell ref="L8:P8"/>
    <mergeCell ref="O12:P12"/>
    <mergeCell ref="Q12:AA12"/>
    <mergeCell ref="AC4:AD4"/>
    <mergeCell ref="AF4:AM4"/>
    <mergeCell ref="AC5:AD5"/>
    <mergeCell ref="D9:K9"/>
    <mergeCell ref="AC9:AD9"/>
  </mergeCells>
  <phoneticPr fontId="1"/>
  <printOptions horizontalCentered="1" verticalCentered="1"/>
  <pageMargins left="0.39370078740157483" right="0.39370078740157483" top="0.19685039370078741" bottom="0.19685039370078741" header="0.31496062992125984" footer="0.31496062992125984"/>
  <pageSetup paperSize="9" scale="72" orientation="portrait" horizontalDpi="300" verticalDpi="300" r:id="rId1"/>
</worksheet>
</file>

<file path=xl/worksheets/sheet13.xml><?xml version="1.0" encoding="utf-8"?>
<worksheet xmlns="http://schemas.openxmlformats.org/spreadsheetml/2006/main" xmlns:r="http://schemas.openxmlformats.org/officeDocument/2006/relationships">
  <sheetPr codeName="Sheet9">
    <tabColor theme="9"/>
  </sheetPr>
  <dimension ref="A1:AM63"/>
  <sheetViews>
    <sheetView zoomScale="80" zoomScaleNormal="80" workbookViewId="0">
      <selection activeCell="A4" sqref="A4:AA4"/>
    </sheetView>
  </sheetViews>
  <sheetFormatPr defaultColWidth="3.75" defaultRowHeight="22.5" customHeight="1"/>
  <cols>
    <col min="1" max="1" width="10" style="47" customWidth="1"/>
    <col min="2" max="3" width="4.375" style="47" customWidth="1"/>
    <col min="4" max="4" width="5" style="47" customWidth="1"/>
    <col min="5" max="6" width="6.25" style="47" customWidth="1"/>
    <col min="7" max="7" width="5" style="47" customWidth="1"/>
    <col min="8" max="9" width="6.25" style="47" customWidth="1"/>
    <col min="10" max="16" width="5" style="47" customWidth="1"/>
    <col min="17" max="17" width="4.375" style="47" customWidth="1"/>
    <col min="18" max="26" width="3.5" style="47" customWidth="1"/>
    <col min="27" max="27" width="4.375" style="47" customWidth="1"/>
    <col min="28" max="28" width="3.75" style="47"/>
    <col min="29" max="29" width="4.5" style="47" bestFit="1" customWidth="1"/>
    <col min="30" max="30" width="11.125" style="47" bestFit="1" customWidth="1"/>
    <col min="31" max="32" width="3.75" style="47" customWidth="1"/>
    <col min="33" max="36" width="3.75" style="47" hidden="1" customWidth="1"/>
    <col min="37" max="37" width="8" style="56" hidden="1" customWidth="1"/>
    <col min="38" max="38" width="8" style="47" hidden="1" customWidth="1"/>
    <col min="39" max="39" width="16.125" style="47" bestFit="1" customWidth="1"/>
    <col min="40" max="16384" width="3.75" style="47"/>
  </cols>
  <sheetData>
    <row r="1" spans="1:39" ht="7.5" customHeight="1">
      <c r="Z1" s="57"/>
      <c r="AA1" s="57"/>
      <c r="AB1" s="58"/>
    </row>
    <row r="2" spans="1:39" ht="7.5" customHeight="1"/>
    <row r="3" spans="1:39" ht="7.5" customHeight="1">
      <c r="Z3" s="57"/>
      <c r="AA3" s="57"/>
    </row>
    <row r="4" spans="1:39" ht="60" customHeight="1" thickBot="1">
      <c r="A4" s="441" t="s">
        <v>92</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59"/>
      <c r="AC4" s="444"/>
      <c r="AD4" s="444"/>
      <c r="AF4" s="429" t="s">
        <v>207</v>
      </c>
      <c r="AG4" s="429"/>
      <c r="AH4" s="429"/>
      <c r="AI4" s="429"/>
      <c r="AJ4" s="429"/>
      <c r="AK4" s="429"/>
      <c r="AL4" s="429"/>
      <c r="AM4" s="429"/>
    </row>
    <row r="5" spans="1:39" ht="21" customHeight="1" thickBot="1">
      <c r="A5" s="425" t="s">
        <v>59</v>
      </c>
      <c r="B5" s="546"/>
      <c r="C5" s="426"/>
      <c r="D5" s="419" t="str">
        <f>IF(データベース!Q9="","",データベース!Q9)</f>
        <v/>
      </c>
      <c r="E5" s="419"/>
      <c r="F5" s="419"/>
      <c r="G5" s="420"/>
      <c r="H5" s="60"/>
      <c r="I5" s="60"/>
      <c r="J5" s="60"/>
      <c r="K5" s="32"/>
      <c r="L5" s="401" t="s">
        <v>61</v>
      </c>
      <c r="M5" s="402"/>
      <c r="N5" s="402"/>
      <c r="O5" s="402"/>
      <c r="P5" s="403"/>
      <c r="Q5" s="421" t="str">
        <f>IF(AD7="","",VLOOKUP(AD7,$AF$5:$AM$9,8))</f>
        <v/>
      </c>
      <c r="R5" s="422"/>
      <c r="S5" s="422"/>
      <c r="T5" s="422"/>
      <c r="U5" s="422"/>
      <c r="V5" s="422"/>
      <c r="W5" s="422"/>
      <c r="X5" s="422"/>
      <c r="Y5" s="422"/>
      <c r="Z5" s="422"/>
      <c r="AA5" s="423"/>
      <c r="AB5" s="59"/>
      <c r="AC5" s="466" t="s">
        <v>206</v>
      </c>
      <c r="AD5" s="467"/>
      <c r="AF5" s="21">
        <v>1</v>
      </c>
      <c r="AG5" s="21"/>
      <c r="AH5" s="21"/>
      <c r="AI5" s="21"/>
      <c r="AJ5" s="21"/>
      <c r="AK5" s="61" t="str">
        <f>IF(VLOOKUP(AF5,データベース!$A$16:$G$20,2)=0,"",VLOOKUP(AF5,データベース!$A$16:$G$20,2))</f>
        <v/>
      </c>
      <c r="AL5" s="61" t="str">
        <f>IF(VLOOKUP(AF5,データベース!$A$16:$G$20,5)=0,"",VLOOKUP(AF5,データベース!$A$16:$G$20,5))</f>
        <v/>
      </c>
      <c r="AM5" s="62" t="str">
        <f>AK5&amp;"　"&amp;AL5</f>
        <v>　</v>
      </c>
    </row>
    <row r="6" spans="1:39" ht="21" customHeight="1" thickBo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59"/>
      <c r="AC6" s="64" t="s">
        <v>205</v>
      </c>
      <c r="AD6" s="2"/>
      <c r="AF6" s="21">
        <v>2</v>
      </c>
      <c r="AG6" s="21"/>
      <c r="AH6" s="21"/>
      <c r="AI6" s="21"/>
      <c r="AJ6" s="21"/>
      <c r="AK6" s="61" t="str">
        <f>IF(VLOOKUP(AF6,データベース!$A$16:$G$20,2)=0,"",VLOOKUP(AF6,データベース!$A$16:$G$20,2))</f>
        <v/>
      </c>
      <c r="AL6" s="61" t="str">
        <f>IF(VLOOKUP(AF6,データベース!$A$16:$G$20,5)=0,"",VLOOKUP(AF6,データベース!$A$16:$G$20,5))</f>
        <v/>
      </c>
      <c r="AM6" s="62" t="str">
        <f t="shared" ref="AM6:AM9" si="0">AK6&amp;"　"&amp;AL6</f>
        <v>　</v>
      </c>
    </row>
    <row r="7" spans="1:39" ht="21" customHeight="1" thickBot="1">
      <c r="A7" s="374" t="s">
        <v>0</v>
      </c>
      <c r="B7" s="550"/>
      <c r="C7" s="376"/>
      <c r="D7" s="551" t="str">
        <f>IF(データベース!A8="","",データベース!A8&amp;データベース!D8&amp;データベース!G8)</f>
        <v/>
      </c>
      <c r="E7" s="552"/>
      <c r="F7" s="552"/>
      <c r="G7" s="552"/>
      <c r="H7" s="552"/>
      <c r="I7" s="552"/>
      <c r="J7" s="552"/>
      <c r="K7" s="553"/>
      <c r="L7" s="374" t="s">
        <v>1</v>
      </c>
      <c r="M7" s="375"/>
      <c r="N7" s="375"/>
      <c r="O7" s="375"/>
      <c r="P7" s="376"/>
      <c r="Q7" s="65" t="str">
        <f>IF(データベース!J7="","",データベース!J7)</f>
        <v/>
      </c>
      <c r="R7" s="66" t="str">
        <f>MID(Q7,1,1)</f>
        <v/>
      </c>
      <c r="S7" s="66" t="str">
        <f>MID(Q7,2,1)</f>
        <v/>
      </c>
      <c r="T7" s="66" t="str">
        <f>MID(Q7,3,1)</f>
        <v/>
      </c>
      <c r="U7" s="66" t="str">
        <f>MID(Q7,4,1)</f>
        <v/>
      </c>
      <c r="V7" s="66" t="str">
        <f>MID(Q7,5,1)</f>
        <v/>
      </c>
      <c r="W7" s="66" t="str">
        <f>MID(Q7,6,1)</f>
        <v/>
      </c>
      <c r="X7" s="66" t="str">
        <f>MID(Q7,7,1)</f>
        <v/>
      </c>
      <c r="Y7" s="66" t="str">
        <f>MID(Q7,8,1)</f>
        <v/>
      </c>
      <c r="Z7" s="66" t="str">
        <f>MID(Q7,9,1)</f>
        <v/>
      </c>
      <c r="AA7" s="67"/>
      <c r="AB7" s="68"/>
      <c r="AC7" s="69" t="s">
        <v>208</v>
      </c>
      <c r="AD7" s="3"/>
      <c r="AF7" s="21">
        <v>3</v>
      </c>
      <c r="AG7" s="21"/>
      <c r="AH7" s="21"/>
      <c r="AI7" s="21"/>
      <c r="AJ7" s="21"/>
      <c r="AK7" s="61" t="str">
        <f>IF(VLOOKUP(AF7,データベース!$A$16:$G$20,2)=0,"",VLOOKUP(AF7,データベース!$A$16:$G$20,2))</f>
        <v/>
      </c>
      <c r="AL7" s="61" t="str">
        <f>IF(VLOOKUP(AF7,データベース!$A$16:$G$20,5)=0,"",VLOOKUP(AF7,データベース!$A$16:$G$20,5))</f>
        <v/>
      </c>
      <c r="AM7" s="62" t="str">
        <f t="shared" si="0"/>
        <v>　</v>
      </c>
    </row>
    <row r="8" spans="1:39" ht="21" customHeight="1" thickBot="1">
      <c r="A8" s="436" t="s">
        <v>2</v>
      </c>
      <c r="B8" s="554"/>
      <c r="C8" s="437"/>
      <c r="D8" s="555" t="str">
        <f>IF(AD6="","",VLOOKUP(AD6,$AF$5:$AM$9,8))</f>
        <v/>
      </c>
      <c r="E8" s="556"/>
      <c r="F8" s="556"/>
      <c r="G8" s="556"/>
      <c r="H8" s="556"/>
      <c r="I8" s="556"/>
      <c r="J8" s="556"/>
      <c r="K8" s="557"/>
      <c r="L8" s="558" t="s">
        <v>3</v>
      </c>
      <c r="M8" s="559"/>
      <c r="N8" s="559"/>
      <c r="O8" s="559"/>
      <c r="P8" s="560"/>
      <c r="Q8" s="70" t="str">
        <f>IF(AD6="","",VLOOKUP(AD6,データベース!$A$16:$Q$20,10))</f>
        <v/>
      </c>
      <c r="R8" s="71" t="str">
        <f>MID(Q8,1,1)</f>
        <v/>
      </c>
      <c r="S8" s="71" t="str">
        <f>MID(Q8,2,1)</f>
        <v/>
      </c>
      <c r="T8" s="71" t="str">
        <f>MID(Q8,3,1)</f>
        <v/>
      </c>
      <c r="U8" s="71" t="str">
        <f>MID(Q8,4,1)</f>
        <v/>
      </c>
      <c r="V8" s="71" t="str">
        <f>MID(Q8,5,1)</f>
        <v/>
      </c>
      <c r="W8" s="71" t="str">
        <f>MID(Q8,6,1)</f>
        <v/>
      </c>
      <c r="X8" s="71" t="str">
        <f>MID(Q8,7,1)</f>
        <v/>
      </c>
      <c r="Y8" s="71" t="str">
        <f>MID(Q8,8,1)</f>
        <v/>
      </c>
      <c r="Z8" s="71" t="str">
        <f>MID(Q8,9,1)</f>
        <v/>
      </c>
      <c r="AA8" s="72"/>
      <c r="AB8" s="68"/>
      <c r="AF8" s="21">
        <v>4</v>
      </c>
      <c r="AG8" s="21"/>
      <c r="AH8" s="21"/>
      <c r="AI8" s="21"/>
      <c r="AJ8" s="21"/>
      <c r="AK8" s="61" t="str">
        <f>IF(VLOOKUP(AF8,データベース!$A$16:$G$20,2)=0,"",VLOOKUP(AF8,データベース!$A$16:$G$20,2))</f>
        <v/>
      </c>
      <c r="AL8" s="61" t="str">
        <f>IF(VLOOKUP(AF8,データベース!$A$16:$G$20,5)=0,"",VLOOKUP(AF8,データベース!$A$16:$G$20,5))</f>
        <v/>
      </c>
      <c r="AM8" s="62" t="str">
        <f t="shared" si="0"/>
        <v>　</v>
      </c>
    </row>
    <row r="9" spans="1:39" ht="21" customHeight="1" thickBot="1">
      <c r="A9" s="442" t="s">
        <v>78</v>
      </c>
      <c r="B9" s="548"/>
      <c r="C9" s="443"/>
      <c r="D9" s="561" t="str">
        <f>IF(AD10="","",D10&amp;"　"&amp;L10)</f>
        <v/>
      </c>
      <c r="E9" s="561"/>
      <c r="F9" s="561"/>
      <c r="G9" s="561"/>
      <c r="H9" s="561"/>
      <c r="I9" s="561"/>
      <c r="J9" s="561"/>
      <c r="K9" s="562"/>
      <c r="L9" s="73"/>
      <c r="M9" s="74"/>
      <c r="N9" s="74"/>
      <c r="O9" s="74"/>
      <c r="P9" s="74"/>
      <c r="Q9" s="75"/>
      <c r="R9" s="76"/>
      <c r="S9" s="76"/>
      <c r="T9" s="76"/>
      <c r="U9" s="76"/>
      <c r="V9" s="76"/>
      <c r="W9" s="76"/>
      <c r="X9" s="76"/>
      <c r="Y9" s="76"/>
      <c r="Z9" s="76"/>
      <c r="AA9" s="77"/>
      <c r="AB9" s="68"/>
      <c r="AC9" s="563" t="s">
        <v>33</v>
      </c>
      <c r="AD9" s="564"/>
      <c r="AF9" s="21">
        <v>5</v>
      </c>
      <c r="AG9" s="21"/>
      <c r="AH9" s="21"/>
      <c r="AI9" s="21"/>
      <c r="AJ9" s="21"/>
      <c r="AK9" s="61" t="str">
        <f>IF(VLOOKUP(AF9,データベース!$A$16:$G$20,2)=0,"",VLOOKUP(AF9,データベース!$A$16:$G$20,2))</f>
        <v/>
      </c>
      <c r="AL9" s="61" t="str">
        <f>IF(VLOOKUP(AF9,データベース!$A$16:$G$20,5)=0,"",VLOOKUP(AF9,データベース!$A$16:$G$20,5))</f>
        <v/>
      </c>
      <c r="AM9" s="62" t="str">
        <f t="shared" si="0"/>
        <v>　</v>
      </c>
    </row>
    <row r="10" spans="1:39" ht="21" customHeight="1" thickBot="1">
      <c r="A10" s="32"/>
      <c r="B10" s="32"/>
      <c r="C10" s="32"/>
      <c r="D10" s="78" t="str">
        <f>IF(AD10="","",VLOOKUP(AD10,データベース!$A$29:$U$78,2))</f>
        <v/>
      </c>
      <c r="E10" s="32"/>
      <c r="F10" s="32"/>
      <c r="G10" s="32"/>
      <c r="H10" s="32"/>
      <c r="I10" s="32"/>
      <c r="J10" s="32"/>
      <c r="K10" s="32"/>
      <c r="L10" s="79" t="str">
        <f>IF(AD10="","",VLOOKUP(AD10,データベース!$A$29:$U$78,5))</f>
        <v/>
      </c>
      <c r="AC10" s="80" t="s">
        <v>111</v>
      </c>
      <c r="AD10" s="5"/>
    </row>
    <row r="11" spans="1:39" s="32" customFormat="1" ht="21" customHeight="1" thickBot="1">
      <c r="A11" s="81" t="s">
        <v>9</v>
      </c>
      <c r="B11" s="81"/>
      <c r="AB11" s="47"/>
      <c r="AC11" s="47"/>
      <c r="AD11" s="47"/>
      <c r="AE11" s="47"/>
      <c r="AF11" s="547" t="s">
        <v>56</v>
      </c>
      <c r="AG11" s="547"/>
      <c r="AH11" s="547"/>
      <c r="AI11" s="547"/>
      <c r="AJ11" s="547"/>
      <c r="AK11" s="547"/>
      <c r="AL11" s="547"/>
      <c r="AM11" s="547"/>
    </row>
    <row r="12" spans="1:39" ht="21" customHeight="1" thickBot="1">
      <c r="A12" s="549" t="s">
        <v>4</v>
      </c>
      <c r="B12" s="495"/>
      <c r="C12" s="82" t="s">
        <v>82</v>
      </c>
      <c r="D12" s="372" t="s">
        <v>26</v>
      </c>
      <c r="E12" s="372"/>
      <c r="F12" s="372"/>
      <c r="G12" s="372"/>
      <c r="H12" s="372"/>
      <c r="I12" s="372"/>
      <c r="J12" s="373"/>
      <c r="K12" s="385" t="s">
        <v>5</v>
      </c>
      <c r="L12" s="385"/>
      <c r="M12" s="385" t="s">
        <v>6</v>
      </c>
      <c r="N12" s="385"/>
      <c r="O12" s="385" t="s">
        <v>7</v>
      </c>
      <c r="P12" s="385"/>
      <c r="Q12" s="386" t="s">
        <v>8</v>
      </c>
      <c r="R12" s="387"/>
      <c r="S12" s="387"/>
      <c r="T12" s="387"/>
      <c r="U12" s="387"/>
      <c r="V12" s="387"/>
      <c r="W12" s="387"/>
      <c r="X12" s="387"/>
      <c r="Y12" s="387"/>
      <c r="Z12" s="387"/>
      <c r="AA12" s="388"/>
      <c r="AB12" s="32"/>
      <c r="AC12" s="30" t="s">
        <v>4</v>
      </c>
      <c r="AD12" s="38" t="s">
        <v>33</v>
      </c>
      <c r="AE12" s="32"/>
      <c r="AF12" s="547"/>
      <c r="AG12" s="547"/>
      <c r="AH12" s="547"/>
      <c r="AI12" s="547"/>
      <c r="AJ12" s="547"/>
      <c r="AK12" s="547"/>
      <c r="AL12" s="547"/>
      <c r="AM12" s="547"/>
    </row>
    <row r="13" spans="1:39" ht="21" customHeight="1">
      <c r="A13" s="409">
        <v>1</v>
      </c>
      <c r="B13" s="494"/>
      <c r="C13" s="83" t="str">
        <f>IF(AD13="","",IF(VLOOKUP(AD13,$AF$13:$AJ$62,5)=1,"○",""))</f>
        <v/>
      </c>
      <c r="D13" s="84"/>
      <c r="E13" s="394" t="str">
        <f>IF(AD13="","",VLOOKUP(AD13,データベース!$A$29:$U$78,2))</f>
        <v/>
      </c>
      <c r="F13" s="394"/>
      <c r="G13" s="85"/>
      <c r="H13" s="394" t="str">
        <f>IF(AD13="","",VLOOKUP(AD13,データベース!$A$29:$U$78,5))</f>
        <v/>
      </c>
      <c r="I13" s="394"/>
      <c r="J13" s="86"/>
      <c r="K13" s="391" t="str">
        <f>IF(AD13="","",VLOOKUP(AD13,データベース!$A$29:$U$78,8))</f>
        <v/>
      </c>
      <c r="L13" s="391"/>
      <c r="M13" s="391" t="str">
        <f>IF(AD13="","",VLOOKUP(AD13,データベース!$A$29:$U$78,10))</f>
        <v/>
      </c>
      <c r="N13" s="391"/>
      <c r="O13" s="391" t="str">
        <f>IF(AD13="","",VLOOKUP(AD13,データベース!$A$29:$U$78,12))</f>
        <v/>
      </c>
      <c r="P13" s="391"/>
      <c r="Q13" s="87" t="str">
        <f>IF(AD13="","",VLOOKUP(AD13,データベース!$A$29:$U$78,16))</f>
        <v/>
      </c>
      <c r="R13" s="88" t="str">
        <f>MID(Q13,1,1)</f>
        <v/>
      </c>
      <c r="S13" s="88" t="str">
        <f>MID(Q13,2,1)</f>
        <v/>
      </c>
      <c r="T13" s="88" t="str">
        <f>MID(Q13,3,1)</f>
        <v/>
      </c>
      <c r="U13" s="88" t="str">
        <f>MID(Q13,4,1)</f>
        <v/>
      </c>
      <c r="V13" s="88" t="str">
        <f>MID(Q13,5,1)</f>
        <v/>
      </c>
      <c r="W13" s="88" t="str">
        <f>MID(Q13,6,1)</f>
        <v/>
      </c>
      <c r="X13" s="88" t="str">
        <f>MID(Q13,7,1)</f>
        <v/>
      </c>
      <c r="Y13" s="88" t="str">
        <f>MID(Q13,8,1)</f>
        <v/>
      </c>
      <c r="Z13" s="88" t="str">
        <f>MID(Q13,9,1)</f>
        <v/>
      </c>
      <c r="AA13" s="89"/>
      <c r="AB13" s="32"/>
      <c r="AC13" s="90">
        <v>1</v>
      </c>
      <c r="AD13" s="1"/>
      <c r="AF13" s="41">
        <v>1</v>
      </c>
      <c r="AG13" s="41">
        <f t="shared" ref="AG13:AG44" si="1">COUNTIF($AD$13:$AD$17,AF13)</f>
        <v>0</v>
      </c>
      <c r="AH13" s="41">
        <f t="shared" ref="AH13:AH44" si="2">COUNTIF($AD$21:$AD$40,AF13)</f>
        <v>0</v>
      </c>
      <c r="AI13" s="41">
        <f>AH13*10</f>
        <v>0</v>
      </c>
      <c r="AJ13" s="41">
        <f>AG13+AI13</f>
        <v>0</v>
      </c>
      <c r="AK13" s="42" t="str">
        <f>IF(VLOOKUP(AF13,データベース!$A$29:$G$78,2)=0,"",VLOOKUP(AF13,データベース!$A$29:$G$78,2))</f>
        <v/>
      </c>
      <c r="AL13" s="42" t="str">
        <f>IF(VLOOKUP(AF13,データベース!$A$29:$G$78,5)=0,"",VLOOKUP(AF13,データベース!$A$29:$G$78,5))</f>
        <v/>
      </c>
      <c r="AM13" s="43" t="str">
        <f>AK13&amp;"　"&amp;AL13</f>
        <v>　</v>
      </c>
    </row>
    <row r="14" spans="1:39" ht="21" customHeight="1">
      <c r="A14" s="380">
        <v>2</v>
      </c>
      <c r="B14" s="456"/>
      <c r="C14" s="91" t="str">
        <f>IF(AD14="","",IF(VLOOKUP(AD14,$AF$13:$AJ$62,5)=1,"○",""))</f>
        <v/>
      </c>
      <c r="D14" s="92"/>
      <c r="E14" s="382" t="str">
        <f>IF(AD14="","",VLOOKUP(AD14,データベース!$A$29:$U$78,2))</f>
        <v/>
      </c>
      <c r="F14" s="382"/>
      <c r="G14" s="93"/>
      <c r="H14" s="382" t="str">
        <f>IF(AD14="","",VLOOKUP(AD14,データベース!$A$29:$U$78,5))</f>
        <v/>
      </c>
      <c r="I14" s="382"/>
      <c r="J14" s="94"/>
      <c r="K14" s="361" t="str">
        <f>IF(AD14="","",VLOOKUP(AD14,データベース!$A$29:$U$78,8))</f>
        <v/>
      </c>
      <c r="L14" s="361"/>
      <c r="M14" s="361" t="str">
        <f>IF(AD14="","",VLOOKUP(AD14,データベース!$A$29:$U$78,10))</f>
        <v/>
      </c>
      <c r="N14" s="361"/>
      <c r="O14" s="361" t="str">
        <f>IF(AD14="","",VLOOKUP(AD14,データベース!$A$29:$U$78,12))</f>
        <v/>
      </c>
      <c r="P14" s="361"/>
      <c r="Q14" s="95" t="str">
        <f>IF(AD14="","",VLOOKUP(AD14,データベース!$A$29:$U$78,16))</f>
        <v/>
      </c>
      <c r="R14" s="96" t="str">
        <f t="shared" ref="R14:R17" si="3">MID(Q14,1,1)</f>
        <v/>
      </c>
      <c r="S14" s="96" t="str">
        <f t="shared" ref="S14:S17" si="4">MID(Q14,2,1)</f>
        <v/>
      </c>
      <c r="T14" s="96" t="str">
        <f t="shared" ref="T14:T17" si="5">MID(Q14,3,1)</f>
        <v/>
      </c>
      <c r="U14" s="96" t="str">
        <f t="shared" ref="U14:U17" si="6">MID(Q14,4,1)</f>
        <v/>
      </c>
      <c r="V14" s="96" t="str">
        <f t="shared" ref="V14:V17" si="7">MID(Q14,5,1)</f>
        <v/>
      </c>
      <c r="W14" s="96" t="str">
        <f t="shared" ref="W14:W17" si="8">MID(Q14,6,1)</f>
        <v/>
      </c>
      <c r="X14" s="96" t="str">
        <f t="shared" ref="X14:X17" si="9">MID(Q14,7,1)</f>
        <v/>
      </c>
      <c r="Y14" s="96" t="str">
        <f t="shared" ref="Y14:Y17" si="10">MID(Q14,8,1)</f>
        <v/>
      </c>
      <c r="Z14" s="96" t="str">
        <f t="shared" ref="Z14:Z17" si="11">MID(Q14,9,1)</f>
        <v/>
      </c>
      <c r="AA14" s="97"/>
      <c r="AB14" s="98"/>
      <c r="AC14" s="64">
        <v>2</v>
      </c>
      <c r="AD14" s="2"/>
      <c r="AF14" s="41">
        <v>2</v>
      </c>
      <c r="AG14" s="41">
        <f t="shared" si="1"/>
        <v>0</v>
      </c>
      <c r="AH14" s="41">
        <f t="shared" si="2"/>
        <v>0</v>
      </c>
      <c r="AI14" s="41">
        <f t="shared" ref="AI14:AI63" si="12">AH14*10</f>
        <v>0</v>
      </c>
      <c r="AJ14" s="41">
        <f t="shared" ref="AJ14:AJ63" si="13">AG14+AI14</f>
        <v>0</v>
      </c>
      <c r="AK14" s="42" t="str">
        <f>IF(VLOOKUP(AF14,データベース!$A$29:$G$78,2)=0,"",VLOOKUP(AF14,データベース!$A$29:$G$78,2))</f>
        <v/>
      </c>
      <c r="AL14" s="42" t="str">
        <f>IF(VLOOKUP(AF14,データベース!$A$29:$G$78,5)=0,"",VLOOKUP(AF14,データベース!$A$29:$G$78,5))</f>
        <v/>
      </c>
      <c r="AM14" s="43" t="str">
        <f t="shared" ref="AM14:AM62" si="14">AK14&amp;"　"&amp;AL14</f>
        <v>　</v>
      </c>
    </row>
    <row r="15" spans="1:39" ht="21" customHeight="1">
      <c r="A15" s="380">
        <v>3</v>
      </c>
      <c r="B15" s="456"/>
      <c r="C15" s="91" t="str">
        <f>IF(AD15="","",IF(VLOOKUP(AD15,$AF$13:$AJ$62,5)=1,"○",""))</f>
        <v/>
      </c>
      <c r="D15" s="92"/>
      <c r="E15" s="382" t="str">
        <f>IF(AD15="","",VLOOKUP(AD15,データベース!$A$29:$U$78,2))</f>
        <v/>
      </c>
      <c r="F15" s="382"/>
      <c r="G15" s="93"/>
      <c r="H15" s="382" t="str">
        <f>IF(AD15="","",VLOOKUP(AD15,データベース!$A$29:$U$78,5))</f>
        <v/>
      </c>
      <c r="I15" s="382"/>
      <c r="J15" s="94"/>
      <c r="K15" s="361" t="str">
        <f>IF(AD15="","",VLOOKUP(AD15,データベース!$A$29:$U$78,8))</f>
        <v/>
      </c>
      <c r="L15" s="361"/>
      <c r="M15" s="361" t="str">
        <f>IF(AD15="","",VLOOKUP(AD15,データベース!$A$29:$U$78,10))</f>
        <v/>
      </c>
      <c r="N15" s="361"/>
      <c r="O15" s="361" t="str">
        <f>IF(AD15="","",VLOOKUP(AD15,データベース!$A$29:$U$78,12))</f>
        <v/>
      </c>
      <c r="P15" s="361"/>
      <c r="Q15" s="95" t="str">
        <f>IF(AD15="","",VLOOKUP(AD15,データベース!$A$29:$U$78,16))</f>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6" t="str">
        <f t="shared" si="11"/>
        <v/>
      </c>
      <c r="AA15" s="97"/>
      <c r="AB15" s="98"/>
      <c r="AC15" s="64">
        <v>3</v>
      </c>
      <c r="AD15" s="2"/>
      <c r="AF15" s="41">
        <v>3</v>
      </c>
      <c r="AG15" s="41">
        <f t="shared" si="1"/>
        <v>0</v>
      </c>
      <c r="AH15" s="41">
        <f t="shared" si="2"/>
        <v>0</v>
      </c>
      <c r="AI15" s="41">
        <f t="shared" si="12"/>
        <v>0</v>
      </c>
      <c r="AJ15" s="41">
        <f t="shared" si="13"/>
        <v>0</v>
      </c>
      <c r="AK15" s="42" t="str">
        <f>IF(VLOOKUP(AF15,データベース!$A$29:$G$78,2)=0,"",VLOOKUP(AF15,データベース!$A$29:$G$78,2))</f>
        <v/>
      </c>
      <c r="AL15" s="42" t="str">
        <f>IF(VLOOKUP(AF15,データベース!$A$29:$G$78,5)=0,"",VLOOKUP(AF15,データベース!$A$29:$G$78,5))</f>
        <v/>
      </c>
      <c r="AM15" s="43" t="str">
        <f t="shared" si="14"/>
        <v>　</v>
      </c>
    </row>
    <row r="16" spans="1:39" ht="21" customHeight="1">
      <c r="A16" s="380">
        <v>4</v>
      </c>
      <c r="B16" s="456"/>
      <c r="C16" s="91" t="str">
        <f>IF(AD16="","",IF(VLOOKUP(AD16,$AF$13:$AJ$62,5)=1,"○",""))</f>
        <v/>
      </c>
      <c r="D16" s="92"/>
      <c r="E16" s="382" t="str">
        <f>IF(AD16="","",VLOOKUP(AD16,データベース!$A$29:$U$78,2))</f>
        <v/>
      </c>
      <c r="F16" s="382"/>
      <c r="G16" s="93"/>
      <c r="H16" s="382" t="str">
        <f>IF(AD16="","",VLOOKUP(AD16,データベース!$A$29:$U$78,5))</f>
        <v/>
      </c>
      <c r="I16" s="382"/>
      <c r="J16" s="94"/>
      <c r="K16" s="361" t="str">
        <f>IF(AD16="","",VLOOKUP(AD16,データベース!$A$29:$U$78,8))</f>
        <v/>
      </c>
      <c r="L16" s="361"/>
      <c r="M16" s="361" t="str">
        <f>IF(AD16="","",VLOOKUP(AD16,データベース!$A$29:$U$78,10))</f>
        <v/>
      </c>
      <c r="N16" s="361"/>
      <c r="O16" s="361" t="str">
        <f>IF(AD16="","",VLOOKUP(AD16,データベース!$A$29:$U$78,12))</f>
        <v/>
      </c>
      <c r="P16" s="361"/>
      <c r="Q16" s="95" t="str">
        <f>IF(AD16="","",VLOOKUP(AD16,データベース!$A$29:$U$78,16))</f>
        <v/>
      </c>
      <c r="R16" s="96" t="str">
        <f t="shared" si="3"/>
        <v/>
      </c>
      <c r="S16" s="96" t="str">
        <f t="shared" si="4"/>
        <v/>
      </c>
      <c r="T16" s="96" t="str">
        <f t="shared" si="5"/>
        <v/>
      </c>
      <c r="U16" s="96" t="str">
        <f t="shared" si="6"/>
        <v/>
      </c>
      <c r="V16" s="96" t="str">
        <f t="shared" si="7"/>
        <v/>
      </c>
      <c r="W16" s="96" t="str">
        <f t="shared" si="8"/>
        <v/>
      </c>
      <c r="X16" s="96" t="str">
        <f t="shared" si="9"/>
        <v/>
      </c>
      <c r="Y16" s="96" t="str">
        <f t="shared" si="10"/>
        <v/>
      </c>
      <c r="Z16" s="96" t="str">
        <f t="shared" si="11"/>
        <v/>
      </c>
      <c r="AA16" s="97"/>
      <c r="AB16" s="98"/>
      <c r="AC16" s="64">
        <v>4</v>
      </c>
      <c r="AD16" s="2"/>
      <c r="AF16" s="41">
        <v>4</v>
      </c>
      <c r="AG16" s="41">
        <f t="shared" si="1"/>
        <v>0</v>
      </c>
      <c r="AH16" s="41">
        <f t="shared" si="2"/>
        <v>0</v>
      </c>
      <c r="AI16" s="41">
        <f t="shared" si="12"/>
        <v>0</v>
      </c>
      <c r="AJ16" s="41">
        <f t="shared" si="13"/>
        <v>0</v>
      </c>
      <c r="AK16" s="42" t="str">
        <f>IF(VLOOKUP(AF16,データベース!$A$29:$G$78,2)=0,"",VLOOKUP(AF16,データベース!$A$29:$G$78,2))</f>
        <v/>
      </c>
      <c r="AL16" s="42" t="str">
        <f>IF(VLOOKUP(AF16,データベース!$A$29:$G$78,5)=0,"",VLOOKUP(AF16,データベース!$A$29:$G$78,5))</f>
        <v/>
      </c>
      <c r="AM16" s="43" t="str">
        <f t="shared" si="14"/>
        <v>　</v>
      </c>
    </row>
    <row r="17" spans="1:39" ht="21" customHeight="1" thickBot="1">
      <c r="A17" s="405">
        <v>5</v>
      </c>
      <c r="B17" s="509"/>
      <c r="C17" s="99" t="str">
        <f>IF(AD17="","",IF(VLOOKUP(AD17,$AF$13:$AJ$62,5)=1,"○",""))</f>
        <v/>
      </c>
      <c r="D17" s="100"/>
      <c r="E17" s="408" t="str">
        <f>IF(AD17="","",VLOOKUP(AD17,データベース!$A$29:$U$78,2))</f>
        <v/>
      </c>
      <c r="F17" s="408"/>
      <c r="G17" s="101"/>
      <c r="H17" s="408" t="str">
        <f>IF(AD17="","",VLOOKUP(AD17,データベース!$A$29:$U$78,5))</f>
        <v/>
      </c>
      <c r="I17" s="408"/>
      <c r="J17" s="102"/>
      <c r="K17" s="383" t="str">
        <f>IF(AD17="","",VLOOKUP(AD17,データベース!$A$29:$U$78,8))</f>
        <v/>
      </c>
      <c r="L17" s="383"/>
      <c r="M17" s="383" t="str">
        <f>IF(AD17="","",VLOOKUP(AD17,データベース!$A$29:$U$78,10))</f>
        <v/>
      </c>
      <c r="N17" s="383"/>
      <c r="O17" s="383" t="str">
        <f>IF(AD17="","",VLOOKUP(AD17,データベース!$A$29:$U$78,12))</f>
        <v/>
      </c>
      <c r="P17" s="383"/>
      <c r="Q17" s="103" t="str">
        <f>IF(AD17="","",VLOOKUP(AD17,データベース!$A$29:$U$78,16))</f>
        <v/>
      </c>
      <c r="R17" s="104" t="str">
        <f t="shared" si="3"/>
        <v/>
      </c>
      <c r="S17" s="104" t="str">
        <f t="shared" si="4"/>
        <v/>
      </c>
      <c r="T17" s="104" t="str">
        <f t="shared" si="5"/>
        <v/>
      </c>
      <c r="U17" s="104" t="str">
        <f t="shared" si="6"/>
        <v/>
      </c>
      <c r="V17" s="104" t="str">
        <f t="shared" si="7"/>
        <v/>
      </c>
      <c r="W17" s="104" t="str">
        <f t="shared" si="8"/>
        <v/>
      </c>
      <c r="X17" s="104" t="str">
        <f t="shared" si="9"/>
        <v/>
      </c>
      <c r="Y17" s="104" t="str">
        <f t="shared" si="10"/>
        <v/>
      </c>
      <c r="Z17" s="104" t="str">
        <f t="shared" si="11"/>
        <v/>
      </c>
      <c r="AA17" s="105"/>
      <c r="AB17" s="98"/>
      <c r="AC17" s="106">
        <v>5</v>
      </c>
      <c r="AD17" s="3"/>
      <c r="AF17" s="41">
        <v>5</v>
      </c>
      <c r="AG17" s="41">
        <f t="shared" si="1"/>
        <v>0</v>
      </c>
      <c r="AH17" s="41">
        <f t="shared" si="2"/>
        <v>0</v>
      </c>
      <c r="AI17" s="41">
        <f t="shared" si="12"/>
        <v>0</v>
      </c>
      <c r="AJ17" s="41">
        <f t="shared" si="13"/>
        <v>0</v>
      </c>
      <c r="AK17" s="42" t="str">
        <f>IF(VLOOKUP(AF17,データベース!$A$29:$G$78,2)=0,"",VLOOKUP(AF17,データベース!$A$29:$G$78,2))</f>
        <v/>
      </c>
      <c r="AL17" s="42" t="str">
        <f>IF(VLOOKUP(AF17,データベース!$A$29:$G$78,5)=0,"",VLOOKUP(AF17,データベース!$A$29:$G$78,5))</f>
        <v/>
      </c>
      <c r="AM17" s="43" t="str">
        <f t="shared" si="14"/>
        <v>　</v>
      </c>
    </row>
    <row r="18" spans="1:39" ht="21" customHeight="1">
      <c r="A18" s="424"/>
      <c r="B18" s="424"/>
      <c r="C18" s="424"/>
      <c r="D18" s="107"/>
      <c r="E18" s="433"/>
      <c r="F18" s="433"/>
      <c r="G18" s="108"/>
      <c r="H18" s="434"/>
      <c r="I18" s="434"/>
      <c r="J18" s="109"/>
      <c r="K18" s="435"/>
      <c r="L18" s="435"/>
      <c r="M18" s="435"/>
      <c r="N18" s="435"/>
      <c r="O18" s="435"/>
      <c r="P18" s="435"/>
      <c r="Q18" s="109"/>
      <c r="R18" s="76"/>
      <c r="S18" s="76"/>
      <c r="T18" s="76"/>
      <c r="U18" s="76"/>
      <c r="V18" s="76"/>
      <c r="W18" s="76"/>
      <c r="X18" s="76"/>
      <c r="Y18" s="76"/>
      <c r="Z18" s="76"/>
      <c r="AA18" s="108"/>
      <c r="AB18" s="98"/>
      <c r="AC18" s="32"/>
      <c r="AD18" s="18"/>
      <c r="AF18" s="41">
        <v>6</v>
      </c>
      <c r="AG18" s="41">
        <f t="shared" si="1"/>
        <v>0</v>
      </c>
      <c r="AH18" s="41">
        <f t="shared" si="2"/>
        <v>0</v>
      </c>
      <c r="AI18" s="41">
        <f t="shared" si="12"/>
        <v>0</v>
      </c>
      <c r="AJ18" s="41">
        <f t="shared" si="13"/>
        <v>0</v>
      </c>
      <c r="AK18" s="42" t="str">
        <f>IF(VLOOKUP(AF18,データベース!$A$29:$G$78,2)=0,"",VLOOKUP(AF18,データベース!$A$29:$G$78,2))</f>
        <v/>
      </c>
      <c r="AL18" s="42" t="str">
        <f>IF(VLOOKUP(AF18,データベース!$A$29:$G$78,5)=0,"",VLOOKUP(AF18,データベース!$A$29:$G$78,5))</f>
        <v/>
      </c>
      <c r="AM18" s="43" t="str">
        <f t="shared" si="14"/>
        <v>　</v>
      </c>
    </row>
    <row r="19" spans="1:39" ht="21" customHeight="1" thickBot="1">
      <c r="A19" s="110" t="s">
        <v>10</v>
      </c>
      <c r="B19" s="110"/>
      <c r="E19" s="111"/>
      <c r="F19" s="111"/>
      <c r="G19" s="111"/>
      <c r="H19" s="111"/>
      <c r="I19" s="111"/>
      <c r="J19" s="111"/>
      <c r="N19" s="112"/>
      <c r="O19" s="112"/>
      <c r="P19" s="112"/>
      <c r="Q19" s="112"/>
      <c r="R19" s="112"/>
      <c r="S19" s="112"/>
      <c r="T19" s="112"/>
      <c r="U19" s="112"/>
      <c r="V19" s="112"/>
      <c r="W19" s="112"/>
      <c r="X19" s="112"/>
      <c r="Y19" s="112"/>
      <c r="Z19" s="112"/>
      <c r="AA19" s="112"/>
      <c r="AF19" s="41">
        <v>7</v>
      </c>
      <c r="AG19" s="41">
        <f t="shared" si="1"/>
        <v>0</v>
      </c>
      <c r="AH19" s="41">
        <f t="shared" si="2"/>
        <v>0</v>
      </c>
      <c r="AI19" s="41">
        <f t="shared" si="12"/>
        <v>0</v>
      </c>
      <c r="AJ19" s="41">
        <f t="shared" si="13"/>
        <v>0</v>
      </c>
      <c r="AK19" s="42" t="str">
        <f>IF(VLOOKUP(AF19,データベース!$A$29:$G$78,2)=0,"",VLOOKUP(AF19,データベース!$A$29:$G$78,2))</f>
        <v/>
      </c>
      <c r="AL19" s="42" t="str">
        <f>IF(VLOOKUP(AF19,データベース!$A$29:$G$78,5)=0,"",VLOOKUP(AF19,データベース!$A$29:$G$78,5))</f>
        <v/>
      </c>
      <c r="AM19" s="43" t="str">
        <f t="shared" si="14"/>
        <v>　</v>
      </c>
    </row>
    <row r="20" spans="1:39" ht="21" customHeight="1" thickBot="1">
      <c r="A20" s="113" t="s">
        <v>11</v>
      </c>
      <c r="B20" s="26" t="s">
        <v>68</v>
      </c>
      <c r="C20" s="114" t="s">
        <v>82</v>
      </c>
      <c r="D20" s="372" t="s">
        <v>26</v>
      </c>
      <c r="E20" s="372"/>
      <c r="F20" s="372"/>
      <c r="G20" s="372"/>
      <c r="H20" s="372"/>
      <c r="I20" s="372"/>
      <c r="J20" s="373"/>
      <c r="K20" s="385" t="s">
        <v>5</v>
      </c>
      <c r="L20" s="385"/>
      <c r="M20" s="385" t="s">
        <v>6</v>
      </c>
      <c r="N20" s="385"/>
      <c r="O20" s="385" t="s">
        <v>7</v>
      </c>
      <c r="P20" s="385"/>
      <c r="Q20" s="386" t="s">
        <v>8</v>
      </c>
      <c r="R20" s="387"/>
      <c r="S20" s="387"/>
      <c r="T20" s="387"/>
      <c r="U20" s="387"/>
      <c r="V20" s="387"/>
      <c r="W20" s="387"/>
      <c r="X20" s="387"/>
      <c r="Y20" s="387"/>
      <c r="Z20" s="387"/>
      <c r="AA20" s="388"/>
      <c r="AC20" s="30"/>
      <c r="AD20" s="38" t="s">
        <v>33</v>
      </c>
      <c r="AE20" s="32"/>
      <c r="AF20" s="41">
        <v>8</v>
      </c>
      <c r="AG20" s="41">
        <f t="shared" si="1"/>
        <v>0</v>
      </c>
      <c r="AH20" s="41">
        <f t="shared" si="2"/>
        <v>0</v>
      </c>
      <c r="AI20" s="41">
        <f t="shared" si="12"/>
        <v>0</v>
      </c>
      <c r="AJ20" s="41">
        <f t="shared" si="13"/>
        <v>0</v>
      </c>
      <c r="AK20" s="42" t="str">
        <f>IF(VLOOKUP(AF20,データベース!$A$29:$G$78,2)=0,"",VLOOKUP(AF20,データベース!$A$29:$G$78,2))</f>
        <v/>
      </c>
      <c r="AL20" s="42" t="str">
        <f>IF(VLOOKUP(AF20,データベース!$A$29:$G$78,5)=0,"",VLOOKUP(AF20,データベース!$A$29:$G$78,5))</f>
        <v/>
      </c>
      <c r="AM20" s="43" t="str">
        <f t="shared" si="14"/>
        <v>　</v>
      </c>
    </row>
    <row r="21" spans="1:39" ht="21" customHeight="1">
      <c r="A21" s="370" t="s">
        <v>89</v>
      </c>
      <c r="B21" s="115" t="str">
        <f t="shared" ref="B21:B40" si="15">IF(AD21="","",IF(VLOOKUP(AD21,$AF$13:$AJ$62,3)=1,"○",""))</f>
        <v/>
      </c>
      <c r="C21" s="116" t="str">
        <f t="shared" ref="C21:C40" si="16">IF(AD21="","",IF(VLOOKUP(AD21,$AF$13:$AJ$62,2)=1,"○",""))</f>
        <v/>
      </c>
      <c r="D21" s="117"/>
      <c r="E21" s="394" t="str">
        <f>IF(AD21="","",VLOOKUP(AD21,データベース!$A$29:$U$78,2))</f>
        <v/>
      </c>
      <c r="F21" s="394"/>
      <c r="G21" s="85"/>
      <c r="H21" s="394" t="str">
        <f>IF(AD21="","",VLOOKUP(AD21,データベース!$A$29:$U$78,5))</f>
        <v/>
      </c>
      <c r="I21" s="394"/>
      <c r="J21" s="86"/>
      <c r="K21" s="391" t="str">
        <f>IF(AD21="","",VLOOKUP(AD21,データベース!$A$29:$U$78,8))</f>
        <v/>
      </c>
      <c r="L21" s="391"/>
      <c r="M21" s="391" t="str">
        <f>IF(AD21="","",VLOOKUP(AD21,データベース!$A$29:$U$78,10))</f>
        <v/>
      </c>
      <c r="N21" s="391"/>
      <c r="O21" s="391" t="str">
        <f>IF(AD21="","",VLOOKUP(AD21,データベース!$A$29:$U$78,12))</f>
        <v/>
      </c>
      <c r="P21" s="391"/>
      <c r="Q21" s="87" t="str">
        <f>IF(AD21="","",VLOOKUP(AD21,データベース!$A$29:$U$78,16))</f>
        <v/>
      </c>
      <c r="R21" s="88" t="str">
        <f>MID(Q21,1,1)</f>
        <v/>
      </c>
      <c r="S21" s="88" t="str">
        <f>MID(Q21,2,1)</f>
        <v/>
      </c>
      <c r="T21" s="88" t="str">
        <f>MID(Q21,3,1)</f>
        <v/>
      </c>
      <c r="U21" s="88" t="str">
        <f>MID(Q21,4,1)</f>
        <v/>
      </c>
      <c r="V21" s="88" t="str">
        <f>MID(Q21,5,1)</f>
        <v/>
      </c>
      <c r="W21" s="88" t="str">
        <f>MID(Q21,6,1)</f>
        <v/>
      </c>
      <c r="X21" s="88" t="str">
        <f>MID(Q21,7,1)</f>
        <v/>
      </c>
      <c r="Y21" s="88" t="str">
        <f>MID(Q21,8,1)</f>
        <v/>
      </c>
      <c r="Z21" s="88" t="str">
        <f>MID(Q21,9,1)</f>
        <v/>
      </c>
      <c r="AA21" s="118"/>
      <c r="AB21" s="32"/>
      <c r="AC21" s="409" t="s">
        <v>93</v>
      </c>
      <c r="AD21" s="4"/>
      <c r="AE21" s="32"/>
      <c r="AF21" s="41">
        <v>9</v>
      </c>
      <c r="AG21" s="41">
        <f t="shared" si="1"/>
        <v>0</v>
      </c>
      <c r="AH21" s="41">
        <f t="shared" si="2"/>
        <v>0</v>
      </c>
      <c r="AI21" s="41">
        <f t="shared" si="12"/>
        <v>0</v>
      </c>
      <c r="AJ21" s="41">
        <f t="shared" si="13"/>
        <v>0</v>
      </c>
      <c r="AK21" s="42" t="str">
        <f>IF(VLOOKUP(AF21,データベース!$A$29:$G$78,2)=0,"",VLOOKUP(AF21,データベース!$A$29:$G$78,2))</f>
        <v/>
      </c>
      <c r="AL21" s="42" t="str">
        <f>IF(VLOOKUP(AF21,データベース!$A$29:$G$78,5)=0,"",VLOOKUP(AF21,データベース!$A$29:$G$78,5))</f>
        <v/>
      </c>
      <c r="AM21" s="43" t="str">
        <f t="shared" si="14"/>
        <v>　</v>
      </c>
    </row>
    <row r="22" spans="1:39" ht="21" customHeight="1">
      <c r="A22" s="370"/>
      <c r="B22" s="119" t="str">
        <f t="shared" si="15"/>
        <v/>
      </c>
      <c r="C22" s="120" t="str">
        <f t="shared" si="16"/>
        <v/>
      </c>
      <c r="D22" s="121"/>
      <c r="E22" s="394" t="str">
        <f>IF(AD22="","",VLOOKUP(AD22,データベース!$A$29:$U$78,2))</f>
        <v/>
      </c>
      <c r="F22" s="394"/>
      <c r="G22" s="85"/>
      <c r="H22" s="394" t="str">
        <f>IF(AD22="","",VLOOKUP(AD22,データベース!$A$29:$U$78,5))</f>
        <v/>
      </c>
      <c r="I22" s="394"/>
      <c r="J22" s="86"/>
      <c r="K22" s="361" t="str">
        <f>IF(AD22="","",VLOOKUP(AD22,データベース!$A$29:$U$78,8))</f>
        <v/>
      </c>
      <c r="L22" s="361"/>
      <c r="M22" s="361" t="str">
        <f>IF(AD22="","",VLOOKUP(AD22,データベース!$A$29:$U$78,10))</f>
        <v/>
      </c>
      <c r="N22" s="361"/>
      <c r="O22" s="361" t="str">
        <f>IF(AD22="","",VLOOKUP(AD22,データベース!$A$29:$U$78,12))</f>
        <v/>
      </c>
      <c r="P22" s="361"/>
      <c r="Q22" s="95" t="str">
        <f>IF(AD22="","",VLOOKUP(AD22,データベース!$A$29:$U$78,16))</f>
        <v/>
      </c>
      <c r="R22" s="96" t="str">
        <f t="shared" ref="R22:R40" si="17">MID(Q22,1,1)</f>
        <v/>
      </c>
      <c r="S22" s="96" t="str">
        <f t="shared" ref="S22:S40" si="18">MID(Q22,2,1)</f>
        <v/>
      </c>
      <c r="T22" s="96" t="str">
        <f t="shared" ref="T22:T40" si="19">MID(Q22,3,1)</f>
        <v/>
      </c>
      <c r="U22" s="96" t="str">
        <f t="shared" ref="U22:U40" si="20">MID(Q22,4,1)</f>
        <v/>
      </c>
      <c r="V22" s="96" t="str">
        <f t="shared" ref="V22:V40" si="21">MID(Q22,5,1)</f>
        <v/>
      </c>
      <c r="W22" s="96" t="str">
        <f t="shared" ref="W22:W40" si="22">MID(Q22,6,1)</f>
        <v/>
      </c>
      <c r="X22" s="96" t="str">
        <f t="shared" ref="X22:X40" si="23">MID(Q22,7,1)</f>
        <v/>
      </c>
      <c r="Y22" s="96" t="str">
        <f t="shared" ref="Y22:Y40" si="24">MID(Q22,8,1)</f>
        <v/>
      </c>
      <c r="Z22" s="96" t="str">
        <f t="shared" ref="Z22:Z40" si="25">MID(Q22,9,1)</f>
        <v/>
      </c>
      <c r="AA22" s="122"/>
      <c r="AB22" s="98"/>
      <c r="AC22" s="380"/>
      <c r="AD22" s="2"/>
      <c r="AF22" s="41">
        <v>10</v>
      </c>
      <c r="AG22" s="41">
        <f t="shared" si="1"/>
        <v>0</v>
      </c>
      <c r="AH22" s="41">
        <f t="shared" si="2"/>
        <v>0</v>
      </c>
      <c r="AI22" s="41">
        <f t="shared" si="12"/>
        <v>0</v>
      </c>
      <c r="AJ22" s="41">
        <f t="shared" si="13"/>
        <v>0</v>
      </c>
      <c r="AK22" s="42" t="str">
        <f>IF(VLOOKUP(AF22,データベース!$A$29:$G$78,2)=0,"",VLOOKUP(AF22,データベース!$A$29:$G$78,2))</f>
        <v/>
      </c>
      <c r="AL22" s="42" t="str">
        <f>IF(VLOOKUP(AF22,データベース!$A$29:$G$78,5)=0,"",VLOOKUP(AF22,データベース!$A$29:$G$78,5))</f>
        <v/>
      </c>
      <c r="AM22" s="43" t="str">
        <f t="shared" si="14"/>
        <v>　</v>
      </c>
    </row>
    <row r="23" spans="1:39" ht="21" customHeight="1">
      <c r="A23" s="370"/>
      <c r="B23" s="119" t="str">
        <f t="shared" si="15"/>
        <v/>
      </c>
      <c r="C23" s="120" t="str">
        <f t="shared" si="16"/>
        <v/>
      </c>
      <c r="D23" s="121"/>
      <c r="E23" s="382" t="str">
        <f>IF(AD23="","",VLOOKUP(AD23,データベース!$A$29:$U$78,2))</f>
        <v/>
      </c>
      <c r="F23" s="382"/>
      <c r="G23" s="93"/>
      <c r="H23" s="382" t="str">
        <f>IF(AD23="","",VLOOKUP(AD23,データベース!$A$29:$U$78,5))</f>
        <v/>
      </c>
      <c r="I23" s="382"/>
      <c r="J23" s="94"/>
      <c r="K23" s="361" t="str">
        <f>IF(AD23="","",VLOOKUP(AD23,データベース!$A$29:$U$78,8))</f>
        <v/>
      </c>
      <c r="L23" s="361"/>
      <c r="M23" s="361" t="str">
        <f>IF(AD23="","",VLOOKUP(AD23,データベース!$A$29:$U$78,10))</f>
        <v/>
      </c>
      <c r="N23" s="361"/>
      <c r="O23" s="361" t="str">
        <f>IF(AD23="","",VLOOKUP(AD23,データベース!$A$29:$U$78,12))</f>
        <v/>
      </c>
      <c r="P23" s="361"/>
      <c r="Q23" s="95" t="str">
        <f>IF(AD23="","",VLOOKUP(AD23,データベース!$A$29:$U$78,16))</f>
        <v/>
      </c>
      <c r="R23" s="96" t="str">
        <f t="shared" si="17"/>
        <v/>
      </c>
      <c r="S23" s="96" t="str">
        <f t="shared" si="18"/>
        <v/>
      </c>
      <c r="T23" s="96" t="str">
        <f t="shared" si="19"/>
        <v/>
      </c>
      <c r="U23" s="96" t="str">
        <f t="shared" si="20"/>
        <v/>
      </c>
      <c r="V23" s="96" t="str">
        <f t="shared" si="21"/>
        <v/>
      </c>
      <c r="W23" s="96" t="str">
        <f t="shared" si="22"/>
        <v/>
      </c>
      <c r="X23" s="96" t="str">
        <f t="shared" si="23"/>
        <v/>
      </c>
      <c r="Y23" s="96" t="str">
        <f t="shared" si="24"/>
        <v/>
      </c>
      <c r="Z23" s="96" t="str">
        <f t="shared" si="25"/>
        <v/>
      </c>
      <c r="AA23" s="122"/>
      <c r="AB23" s="98"/>
      <c r="AC23" s="380"/>
      <c r="AD23" s="2"/>
      <c r="AF23" s="41">
        <v>11</v>
      </c>
      <c r="AG23" s="41">
        <f t="shared" si="1"/>
        <v>0</v>
      </c>
      <c r="AH23" s="41">
        <f t="shared" si="2"/>
        <v>0</v>
      </c>
      <c r="AI23" s="41">
        <f t="shared" si="12"/>
        <v>0</v>
      </c>
      <c r="AJ23" s="41">
        <f t="shared" si="13"/>
        <v>0</v>
      </c>
      <c r="AK23" s="42" t="str">
        <f>IF(VLOOKUP(AF23,データベース!$A$29:$G$78,2)=0,"",VLOOKUP(AF23,データベース!$A$29:$G$78,2))</f>
        <v/>
      </c>
      <c r="AL23" s="42" t="str">
        <f>IF(VLOOKUP(AF23,データベース!$A$29:$G$78,5)=0,"",VLOOKUP(AF23,データベース!$A$29:$G$78,5))</f>
        <v/>
      </c>
      <c r="AM23" s="43" t="str">
        <f t="shared" si="14"/>
        <v>　</v>
      </c>
    </row>
    <row r="24" spans="1:39" ht="21" customHeight="1" thickBot="1">
      <c r="A24" s="371"/>
      <c r="B24" s="123" t="str">
        <f t="shared" si="15"/>
        <v/>
      </c>
      <c r="C24" s="124" t="str">
        <f t="shared" si="16"/>
        <v/>
      </c>
      <c r="D24" s="125"/>
      <c r="E24" s="408" t="str">
        <f>IF(AD24="","",VLOOKUP(AD24,データベース!$A$29:$U$78,2))</f>
        <v/>
      </c>
      <c r="F24" s="408"/>
      <c r="G24" s="101"/>
      <c r="H24" s="408" t="str">
        <f>IF(AD24="","",VLOOKUP(AD24,データベース!$A$29:$U$78,5))</f>
        <v/>
      </c>
      <c r="I24" s="408"/>
      <c r="J24" s="102"/>
      <c r="K24" s="383" t="str">
        <f>IF(AD24="","",VLOOKUP(AD24,データベース!$A$29:$U$78,8))</f>
        <v/>
      </c>
      <c r="L24" s="383"/>
      <c r="M24" s="383" t="str">
        <f>IF(AD24="","",VLOOKUP(AD24,データベース!$A$29:$U$78,10))</f>
        <v/>
      </c>
      <c r="N24" s="383"/>
      <c r="O24" s="383" t="str">
        <f>IF(AD24="","",VLOOKUP(AD24,データベース!$A$29:$U$78,12))</f>
        <v/>
      </c>
      <c r="P24" s="383"/>
      <c r="Q24" s="103" t="str">
        <f>IF(AD24="","",VLOOKUP(AD24,データベース!$A$29:$U$78,16))</f>
        <v/>
      </c>
      <c r="R24" s="104" t="str">
        <f t="shared" si="17"/>
        <v/>
      </c>
      <c r="S24" s="104" t="str">
        <f t="shared" si="18"/>
        <v/>
      </c>
      <c r="T24" s="104" t="str">
        <f t="shared" si="19"/>
        <v/>
      </c>
      <c r="U24" s="104" t="str">
        <f t="shared" si="20"/>
        <v/>
      </c>
      <c r="V24" s="104" t="str">
        <f t="shared" si="21"/>
        <v/>
      </c>
      <c r="W24" s="104" t="str">
        <f t="shared" si="22"/>
        <v/>
      </c>
      <c r="X24" s="104" t="str">
        <f t="shared" si="23"/>
        <v/>
      </c>
      <c r="Y24" s="104" t="str">
        <f t="shared" si="24"/>
        <v/>
      </c>
      <c r="Z24" s="104" t="str">
        <f t="shared" si="25"/>
        <v/>
      </c>
      <c r="AA24" s="126"/>
      <c r="AB24" s="98"/>
      <c r="AC24" s="405"/>
      <c r="AD24" s="3"/>
      <c r="AF24" s="41">
        <v>12</v>
      </c>
      <c r="AG24" s="41">
        <f t="shared" si="1"/>
        <v>0</v>
      </c>
      <c r="AH24" s="41">
        <f t="shared" si="2"/>
        <v>0</v>
      </c>
      <c r="AI24" s="41">
        <f t="shared" si="12"/>
        <v>0</v>
      </c>
      <c r="AJ24" s="41">
        <f t="shared" si="13"/>
        <v>0</v>
      </c>
      <c r="AK24" s="42" t="str">
        <f>IF(VLOOKUP(AF24,データベース!$A$29:$G$78,2)=0,"",VLOOKUP(AF24,データベース!$A$29:$G$78,2))</f>
        <v/>
      </c>
      <c r="AL24" s="42" t="str">
        <f>IF(VLOOKUP(AF24,データベース!$A$29:$G$78,5)=0,"",VLOOKUP(AF24,データベース!$A$29:$G$78,5))</f>
        <v/>
      </c>
      <c r="AM24" s="43" t="str">
        <f t="shared" si="14"/>
        <v>　</v>
      </c>
    </row>
    <row r="25" spans="1:39" ht="21" customHeight="1">
      <c r="A25" s="369" t="s">
        <v>38</v>
      </c>
      <c r="B25" s="115" t="str">
        <f t="shared" si="15"/>
        <v/>
      </c>
      <c r="C25" s="116" t="str">
        <f t="shared" si="16"/>
        <v/>
      </c>
      <c r="D25" s="127"/>
      <c r="E25" s="427" t="str">
        <f>IF(AD25="","",VLOOKUP(AD25,データベース!$A$29:$U$78,2))</f>
        <v/>
      </c>
      <c r="F25" s="427"/>
      <c r="G25" s="128"/>
      <c r="H25" s="427" t="str">
        <f>IF(AD25="","",VLOOKUP(AD25,データベース!$A$29:$U$78,5))</f>
        <v/>
      </c>
      <c r="I25" s="427"/>
      <c r="J25" s="129"/>
      <c r="K25" s="410" t="str">
        <f>IF(AD25="","",VLOOKUP(AD25,データベース!$A$29:$U$78,8))</f>
        <v/>
      </c>
      <c r="L25" s="410"/>
      <c r="M25" s="410" t="str">
        <f>IF(AD25="","",VLOOKUP(AD25,データベース!$A$29:$U$78,10))</f>
        <v/>
      </c>
      <c r="N25" s="410"/>
      <c r="O25" s="410" t="str">
        <f>IF(AD25="","",VLOOKUP(AD25,データベース!$A$29:$U$78,12))</f>
        <v/>
      </c>
      <c r="P25" s="410"/>
      <c r="Q25" s="130" t="str">
        <f>IF(AD25="","",VLOOKUP(AD25,データベース!$A$29:$U$78,16))</f>
        <v/>
      </c>
      <c r="R25" s="66" t="str">
        <f t="shared" si="17"/>
        <v/>
      </c>
      <c r="S25" s="66" t="str">
        <f t="shared" si="18"/>
        <v/>
      </c>
      <c r="T25" s="66" t="str">
        <f t="shared" si="19"/>
        <v/>
      </c>
      <c r="U25" s="66" t="str">
        <f t="shared" si="20"/>
        <v/>
      </c>
      <c r="V25" s="66" t="str">
        <f t="shared" si="21"/>
        <v/>
      </c>
      <c r="W25" s="66" t="str">
        <f t="shared" si="22"/>
        <v/>
      </c>
      <c r="X25" s="66" t="str">
        <f t="shared" si="23"/>
        <v/>
      </c>
      <c r="Y25" s="66" t="str">
        <f t="shared" si="24"/>
        <v/>
      </c>
      <c r="Z25" s="66" t="str">
        <f t="shared" si="25"/>
        <v/>
      </c>
      <c r="AA25" s="131"/>
      <c r="AB25" s="98"/>
      <c r="AC25" s="409">
        <v>63</v>
      </c>
      <c r="AD25" s="4"/>
      <c r="AF25" s="41">
        <v>13</v>
      </c>
      <c r="AG25" s="41">
        <f t="shared" si="1"/>
        <v>0</v>
      </c>
      <c r="AH25" s="41">
        <f t="shared" si="2"/>
        <v>0</v>
      </c>
      <c r="AI25" s="41">
        <f t="shared" si="12"/>
        <v>0</v>
      </c>
      <c r="AJ25" s="41">
        <f t="shared" si="13"/>
        <v>0</v>
      </c>
      <c r="AK25" s="42" t="str">
        <f>IF(VLOOKUP(AF25,データベース!$A$29:$G$78,2)=0,"",VLOOKUP(AF25,データベース!$A$29:$G$78,2))</f>
        <v/>
      </c>
      <c r="AL25" s="42" t="str">
        <f>IF(VLOOKUP(AF25,データベース!$A$29:$G$78,5)=0,"",VLOOKUP(AF25,データベース!$A$29:$G$78,5))</f>
        <v/>
      </c>
      <c r="AM25" s="43" t="str">
        <f t="shared" si="14"/>
        <v>　</v>
      </c>
    </row>
    <row r="26" spans="1:39" ht="21" customHeight="1">
      <c r="A26" s="370"/>
      <c r="B26" s="119" t="str">
        <f t="shared" si="15"/>
        <v/>
      </c>
      <c r="C26" s="120" t="str">
        <f t="shared" si="16"/>
        <v/>
      </c>
      <c r="D26" s="121"/>
      <c r="E26" s="382" t="str">
        <f>IF(AD26="","",VLOOKUP(AD26,データベース!$A$29:$U$78,2))</f>
        <v/>
      </c>
      <c r="F26" s="382"/>
      <c r="G26" s="93"/>
      <c r="H26" s="382" t="str">
        <f>IF(AD26="","",VLOOKUP(AD26,データベース!$A$29:$U$78,5))</f>
        <v/>
      </c>
      <c r="I26" s="382"/>
      <c r="J26" s="94"/>
      <c r="K26" s="361" t="str">
        <f>IF(AD26="","",VLOOKUP(AD26,データベース!$A$29:$U$78,8))</f>
        <v/>
      </c>
      <c r="L26" s="361"/>
      <c r="M26" s="361" t="str">
        <f>IF(AD26="","",VLOOKUP(AD26,データベース!$A$29:$U$78,10))</f>
        <v/>
      </c>
      <c r="N26" s="361"/>
      <c r="O26" s="361" t="str">
        <f>IF(AD26="","",VLOOKUP(AD26,データベース!$A$29:$U$78,12))</f>
        <v/>
      </c>
      <c r="P26" s="361"/>
      <c r="Q26" s="95" t="str">
        <f>IF(AD26="","",VLOOKUP(AD26,データベース!$A$29:$U$78,16))</f>
        <v/>
      </c>
      <c r="R26" s="96" t="str">
        <f t="shared" si="17"/>
        <v/>
      </c>
      <c r="S26" s="96" t="str">
        <f t="shared" si="18"/>
        <v/>
      </c>
      <c r="T26" s="96" t="str">
        <f t="shared" si="19"/>
        <v/>
      </c>
      <c r="U26" s="96" t="str">
        <f t="shared" si="20"/>
        <v/>
      </c>
      <c r="V26" s="96" t="str">
        <f t="shared" si="21"/>
        <v/>
      </c>
      <c r="W26" s="96" t="str">
        <f t="shared" si="22"/>
        <v/>
      </c>
      <c r="X26" s="96" t="str">
        <f t="shared" si="23"/>
        <v/>
      </c>
      <c r="Y26" s="96" t="str">
        <f t="shared" si="24"/>
        <v/>
      </c>
      <c r="Z26" s="96" t="str">
        <f t="shared" si="25"/>
        <v/>
      </c>
      <c r="AA26" s="122"/>
      <c r="AB26" s="98"/>
      <c r="AC26" s="380"/>
      <c r="AD26" s="2"/>
      <c r="AF26" s="41">
        <v>14</v>
      </c>
      <c r="AG26" s="41">
        <f t="shared" si="1"/>
        <v>0</v>
      </c>
      <c r="AH26" s="41">
        <f t="shared" si="2"/>
        <v>0</v>
      </c>
      <c r="AI26" s="41">
        <f t="shared" si="12"/>
        <v>0</v>
      </c>
      <c r="AJ26" s="41">
        <f t="shared" si="13"/>
        <v>0</v>
      </c>
      <c r="AK26" s="42" t="str">
        <f>IF(VLOOKUP(AF26,データベース!$A$29:$G$78,2)=0,"",VLOOKUP(AF26,データベース!$A$29:$G$78,2))</f>
        <v/>
      </c>
      <c r="AL26" s="42" t="str">
        <f>IF(VLOOKUP(AF26,データベース!$A$29:$G$78,5)=0,"",VLOOKUP(AF26,データベース!$A$29:$G$78,5))</f>
        <v/>
      </c>
      <c r="AM26" s="43" t="str">
        <f t="shared" si="14"/>
        <v>　</v>
      </c>
    </row>
    <row r="27" spans="1:39" ht="21" customHeight="1">
      <c r="A27" s="370"/>
      <c r="B27" s="119" t="str">
        <f t="shared" si="15"/>
        <v/>
      </c>
      <c r="C27" s="120" t="str">
        <f t="shared" si="16"/>
        <v/>
      </c>
      <c r="D27" s="121"/>
      <c r="E27" s="382" t="str">
        <f>IF(AD27="","",VLOOKUP(AD27,データベース!$A$29:$U$78,2))</f>
        <v/>
      </c>
      <c r="F27" s="382"/>
      <c r="G27" s="93"/>
      <c r="H27" s="382" t="str">
        <f>IF(AD27="","",VLOOKUP(AD27,データベース!$A$29:$U$78,5))</f>
        <v/>
      </c>
      <c r="I27" s="382"/>
      <c r="J27" s="94"/>
      <c r="K27" s="361" t="str">
        <f>IF(AD27="","",VLOOKUP(AD27,データベース!$A$29:$U$78,8))</f>
        <v/>
      </c>
      <c r="L27" s="361"/>
      <c r="M27" s="361" t="str">
        <f>IF(AD27="","",VLOOKUP(AD27,データベース!$A$29:$U$78,10))</f>
        <v/>
      </c>
      <c r="N27" s="361"/>
      <c r="O27" s="361" t="str">
        <f>IF(AD27="","",VLOOKUP(AD27,データベース!$A$29:$U$78,12))</f>
        <v/>
      </c>
      <c r="P27" s="361"/>
      <c r="Q27" s="95" t="str">
        <f>IF(AD27="","",VLOOKUP(AD27,データベース!$A$29:$U$78,16))</f>
        <v/>
      </c>
      <c r="R27" s="96" t="str">
        <f t="shared" si="17"/>
        <v/>
      </c>
      <c r="S27" s="96" t="str">
        <f t="shared" si="18"/>
        <v/>
      </c>
      <c r="T27" s="96" t="str">
        <f t="shared" si="19"/>
        <v/>
      </c>
      <c r="U27" s="96" t="str">
        <f t="shared" si="20"/>
        <v/>
      </c>
      <c r="V27" s="96" t="str">
        <f t="shared" si="21"/>
        <v/>
      </c>
      <c r="W27" s="96" t="str">
        <f t="shared" si="22"/>
        <v/>
      </c>
      <c r="X27" s="96" t="str">
        <f t="shared" si="23"/>
        <v/>
      </c>
      <c r="Y27" s="96" t="str">
        <f t="shared" si="24"/>
        <v/>
      </c>
      <c r="Z27" s="96" t="str">
        <f t="shared" si="25"/>
        <v/>
      </c>
      <c r="AA27" s="122"/>
      <c r="AB27" s="98"/>
      <c r="AC27" s="380"/>
      <c r="AD27" s="2"/>
      <c r="AF27" s="41">
        <v>15</v>
      </c>
      <c r="AG27" s="41">
        <f t="shared" si="1"/>
        <v>0</v>
      </c>
      <c r="AH27" s="41">
        <f t="shared" si="2"/>
        <v>0</v>
      </c>
      <c r="AI27" s="41">
        <f t="shared" si="12"/>
        <v>0</v>
      </c>
      <c r="AJ27" s="41">
        <f t="shared" si="13"/>
        <v>0</v>
      </c>
      <c r="AK27" s="42" t="str">
        <f>IF(VLOOKUP(AF27,データベース!$A$29:$G$78,2)=0,"",VLOOKUP(AF27,データベース!$A$29:$G$78,2))</f>
        <v/>
      </c>
      <c r="AL27" s="42" t="str">
        <f>IF(VLOOKUP(AF27,データベース!$A$29:$G$78,5)=0,"",VLOOKUP(AF27,データベース!$A$29:$G$78,5))</f>
        <v/>
      </c>
      <c r="AM27" s="43" t="str">
        <f t="shared" si="14"/>
        <v>　</v>
      </c>
    </row>
    <row r="28" spans="1:39" ht="21" customHeight="1" thickBot="1">
      <c r="A28" s="371"/>
      <c r="B28" s="123" t="str">
        <f t="shared" si="15"/>
        <v/>
      </c>
      <c r="C28" s="124" t="str">
        <f t="shared" si="16"/>
        <v/>
      </c>
      <c r="D28" s="125"/>
      <c r="E28" s="408" t="str">
        <f>IF(AD28="","",VLOOKUP(AD28,データベース!$A$29:$U$78,2))</f>
        <v/>
      </c>
      <c r="F28" s="408"/>
      <c r="G28" s="101"/>
      <c r="H28" s="408" t="str">
        <f>IF(AD28="","",VLOOKUP(AD28,データベース!$A$29:$U$78,5))</f>
        <v/>
      </c>
      <c r="I28" s="408"/>
      <c r="J28" s="102"/>
      <c r="K28" s="383" t="str">
        <f>IF(AD28="","",VLOOKUP(AD28,データベース!$A$29:$U$78,8))</f>
        <v/>
      </c>
      <c r="L28" s="383"/>
      <c r="M28" s="383" t="str">
        <f>IF(AD28="","",VLOOKUP(AD28,データベース!$A$29:$U$78,10))</f>
        <v/>
      </c>
      <c r="N28" s="383"/>
      <c r="O28" s="383" t="str">
        <f>IF(AD28="","",VLOOKUP(AD28,データベース!$A$29:$U$78,12))</f>
        <v/>
      </c>
      <c r="P28" s="383"/>
      <c r="Q28" s="103" t="str">
        <f>IF(AD28="","",VLOOKUP(AD28,データベース!$A$29:$U$78,16))</f>
        <v/>
      </c>
      <c r="R28" s="104" t="str">
        <f t="shared" si="17"/>
        <v/>
      </c>
      <c r="S28" s="104" t="str">
        <f t="shared" si="18"/>
        <v/>
      </c>
      <c r="T28" s="104" t="str">
        <f t="shared" si="19"/>
        <v/>
      </c>
      <c r="U28" s="104" t="str">
        <f t="shared" si="20"/>
        <v/>
      </c>
      <c r="V28" s="104" t="str">
        <f t="shared" si="21"/>
        <v/>
      </c>
      <c r="W28" s="104" t="str">
        <f t="shared" si="22"/>
        <v/>
      </c>
      <c r="X28" s="104" t="str">
        <f t="shared" si="23"/>
        <v/>
      </c>
      <c r="Y28" s="104" t="str">
        <f t="shared" si="24"/>
        <v/>
      </c>
      <c r="Z28" s="104" t="str">
        <f t="shared" si="25"/>
        <v/>
      </c>
      <c r="AA28" s="126"/>
      <c r="AB28" s="98"/>
      <c r="AC28" s="405"/>
      <c r="AD28" s="3"/>
      <c r="AF28" s="41">
        <v>16</v>
      </c>
      <c r="AG28" s="41">
        <f t="shared" si="1"/>
        <v>0</v>
      </c>
      <c r="AH28" s="41">
        <f t="shared" si="2"/>
        <v>0</v>
      </c>
      <c r="AI28" s="41">
        <f t="shared" si="12"/>
        <v>0</v>
      </c>
      <c r="AJ28" s="41">
        <f t="shared" si="13"/>
        <v>0</v>
      </c>
      <c r="AK28" s="42" t="str">
        <f>IF(VLOOKUP(AF28,データベース!$A$29:$G$78,2)=0,"",VLOOKUP(AF28,データベース!$A$29:$G$78,2))</f>
        <v/>
      </c>
      <c r="AL28" s="42" t="str">
        <f>IF(VLOOKUP(AF28,データベース!$A$29:$G$78,5)=0,"",VLOOKUP(AF28,データベース!$A$29:$G$78,5))</f>
        <v/>
      </c>
      <c r="AM28" s="43" t="str">
        <f t="shared" si="14"/>
        <v>　</v>
      </c>
    </row>
    <row r="29" spans="1:39" ht="21" customHeight="1">
      <c r="A29" s="369" t="s">
        <v>51</v>
      </c>
      <c r="B29" s="115" t="str">
        <f t="shared" si="15"/>
        <v/>
      </c>
      <c r="C29" s="116" t="str">
        <f t="shared" si="16"/>
        <v/>
      </c>
      <c r="D29" s="127"/>
      <c r="E29" s="427" t="str">
        <f>IF(AD29="","",VLOOKUP(AD29,データベース!$A$29:$U$78,2))</f>
        <v/>
      </c>
      <c r="F29" s="427"/>
      <c r="G29" s="128"/>
      <c r="H29" s="427" t="str">
        <f>IF(AD29="","",VLOOKUP(AD29,データベース!$A$29:$U$78,5))</f>
        <v/>
      </c>
      <c r="I29" s="427"/>
      <c r="J29" s="129"/>
      <c r="K29" s="410" t="str">
        <f>IF(AD29="","",VLOOKUP(AD29,データベース!$A$29:$U$78,8))</f>
        <v/>
      </c>
      <c r="L29" s="410"/>
      <c r="M29" s="410" t="str">
        <f>IF(AD29="","",VLOOKUP(AD29,データベース!$A$29:$U$78,10))</f>
        <v/>
      </c>
      <c r="N29" s="410"/>
      <c r="O29" s="410" t="str">
        <f>IF(AD29="","",VLOOKUP(AD29,データベース!$A$29:$U$78,12))</f>
        <v/>
      </c>
      <c r="P29" s="410"/>
      <c r="Q29" s="130" t="str">
        <f>IF(AD29="","",VLOOKUP(AD29,データベース!$A$29:$U$78,16))</f>
        <v/>
      </c>
      <c r="R29" s="66" t="str">
        <f t="shared" si="17"/>
        <v/>
      </c>
      <c r="S29" s="66" t="str">
        <f t="shared" si="18"/>
        <v/>
      </c>
      <c r="T29" s="66" t="str">
        <f t="shared" si="19"/>
        <v/>
      </c>
      <c r="U29" s="66" t="str">
        <f t="shared" si="20"/>
        <v/>
      </c>
      <c r="V29" s="66" t="str">
        <f t="shared" si="21"/>
        <v/>
      </c>
      <c r="W29" s="66" t="str">
        <f t="shared" si="22"/>
        <v/>
      </c>
      <c r="X29" s="66" t="str">
        <f t="shared" si="23"/>
        <v/>
      </c>
      <c r="Y29" s="66" t="str">
        <f t="shared" si="24"/>
        <v/>
      </c>
      <c r="Z29" s="66" t="str">
        <f t="shared" si="25"/>
        <v/>
      </c>
      <c r="AA29" s="131"/>
      <c r="AB29" s="98"/>
      <c r="AC29" s="409">
        <v>57</v>
      </c>
      <c r="AD29" s="4"/>
      <c r="AF29" s="41">
        <v>17</v>
      </c>
      <c r="AG29" s="41">
        <f t="shared" si="1"/>
        <v>0</v>
      </c>
      <c r="AH29" s="41">
        <f t="shared" si="2"/>
        <v>0</v>
      </c>
      <c r="AI29" s="41">
        <f t="shared" si="12"/>
        <v>0</v>
      </c>
      <c r="AJ29" s="41">
        <f t="shared" si="13"/>
        <v>0</v>
      </c>
      <c r="AK29" s="42" t="str">
        <f>IF(VLOOKUP(AF29,データベース!$A$29:$G$78,2)=0,"",VLOOKUP(AF29,データベース!$A$29:$G$78,2))</f>
        <v/>
      </c>
      <c r="AL29" s="42" t="str">
        <f>IF(VLOOKUP(AF29,データベース!$A$29:$G$78,5)=0,"",VLOOKUP(AF29,データベース!$A$29:$G$78,5))</f>
        <v/>
      </c>
      <c r="AM29" s="43" t="str">
        <f t="shared" si="14"/>
        <v>　</v>
      </c>
    </row>
    <row r="30" spans="1:39" ht="21" customHeight="1">
      <c r="A30" s="370"/>
      <c r="B30" s="119" t="str">
        <f t="shared" si="15"/>
        <v/>
      </c>
      <c r="C30" s="120" t="str">
        <f t="shared" si="16"/>
        <v/>
      </c>
      <c r="D30" s="121"/>
      <c r="E30" s="382" t="str">
        <f>IF(AD30="","",VLOOKUP(AD30,データベース!$A$29:$U$78,2))</f>
        <v/>
      </c>
      <c r="F30" s="382"/>
      <c r="G30" s="93"/>
      <c r="H30" s="382" t="str">
        <f>IF(AD30="","",VLOOKUP(AD30,データベース!$A$29:$U$78,5))</f>
        <v/>
      </c>
      <c r="I30" s="382"/>
      <c r="J30" s="94"/>
      <c r="K30" s="361" t="str">
        <f>IF(AD30="","",VLOOKUP(AD30,データベース!$A$29:$U$78,8))</f>
        <v/>
      </c>
      <c r="L30" s="361"/>
      <c r="M30" s="361" t="str">
        <f>IF(AD30="","",VLOOKUP(AD30,データベース!$A$29:$U$78,10))</f>
        <v/>
      </c>
      <c r="N30" s="361"/>
      <c r="O30" s="361" t="str">
        <f>IF(AD30="","",VLOOKUP(AD30,データベース!$A$29:$U$78,12))</f>
        <v/>
      </c>
      <c r="P30" s="361"/>
      <c r="Q30" s="95" t="str">
        <f>IF(AD30="","",VLOOKUP(AD30,データベース!$A$29:$U$78,16))</f>
        <v/>
      </c>
      <c r="R30" s="96" t="str">
        <f t="shared" si="17"/>
        <v/>
      </c>
      <c r="S30" s="96" t="str">
        <f t="shared" si="18"/>
        <v/>
      </c>
      <c r="T30" s="96" t="str">
        <f t="shared" si="19"/>
        <v/>
      </c>
      <c r="U30" s="96" t="str">
        <f t="shared" si="20"/>
        <v/>
      </c>
      <c r="V30" s="96" t="str">
        <f t="shared" si="21"/>
        <v/>
      </c>
      <c r="W30" s="96" t="str">
        <f t="shared" si="22"/>
        <v/>
      </c>
      <c r="X30" s="96" t="str">
        <f t="shared" si="23"/>
        <v/>
      </c>
      <c r="Y30" s="96" t="str">
        <f t="shared" si="24"/>
        <v/>
      </c>
      <c r="Z30" s="96" t="str">
        <f t="shared" si="25"/>
        <v/>
      </c>
      <c r="AA30" s="122"/>
      <c r="AB30" s="98"/>
      <c r="AC30" s="380"/>
      <c r="AD30" s="2"/>
      <c r="AF30" s="41">
        <v>18</v>
      </c>
      <c r="AG30" s="41">
        <f t="shared" si="1"/>
        <v>0</v>
      </c>
      <c r="AH30" s="41">
        <f t="shared" si="2"/>
        <v>0</v>
      </c>
      <c r="AI30" s="41">
        <f t="shared" si="12"/>
        <v>0</v>
      </c>
      <c r="AJ30" s="41">
        <f t="shared" si="13"/>
        <v>0</v>
      </c>
      <c r="AK30" s="42" t="str">
        <f>IF(VLOOKUP(AF30,データベース!$A$29:$G$78,2)=0,"",VLOOKUP(AF30,データベース!$A$29:$G$78,2))</f>
        <v/>
      </c>
      <c r="AL30" s="42" t="str">
        <f>IF(VLOOKUP(AF30,データベース!$A$29:$G$78,5)=0,"",VLOOKUP(AF30,データベース!$A$29:$G$78,5))</f>
        <v/>
      </c>
      <c r="AM30" s="43" t="str">
        <f t="shared" si="14"/>
        <v>　</v>
      </c>
    </row>
    <row r="31" spans="1:39" ht="21" customHeight="1">
      <c r="A31" s="370"/>
      <c r="B31" s="119" t="str">
        <f t="shared" si="15"/>
        <v/>
      </c>
      <c r="C31" s="120" t="str">
        <f t="shared" si="16"/>
        <v/>
      </c>
      <c r="D31" s="121"/>
      <c r="E31" s="382" t="str">
        <f>IF(AD31="","",VLOOKUP(AD31,データベース!$A$29:$U$78,2))</f>
        <v/>
      </c>
      <c r="F31" s="382"/>
      <c r="G31" s="93"/>
      <c r="H31" s="382" t="str">
        <f>IF(AD31="","",VLOOKUP(AD31,データベース!$A$29:$U$78,5))</f>
        <v/>
      </c>
      <c r="I31" s="382"/>
      <c r="J31" s="94"/>
      <c r="K31" s="361" t="str">
        <f>IF(AD31="","",VLOOKUP(AD31,データベース!$A$29:$U$78,8))</f>
        <v/>
      </c>
      <c r="L31" s="361"/>
      <c r="M31" s="361" t="str">
        <f>IF(AD31="","",VLOOKUP(AD31,データベース!$A$29:$U$78,10))</f>
        <v/>
      </c>
      <c r="N31" s="361"/>
      <c r="O31" s="361" t="str">
        <f>IF(AD31="","",VLOOKUP(AD31,データベース!$A$29:$U$78,12))</f>
        <v/>
      </c>
      <c r="P31" s="361"/>
      <c r="Q31" s="95" t="str">
        <f>IF(AD31="","",VLOOKUP(AD31,データベース!$A$29:$U$78,16))</f>
        <v/>
      </c>
      <c r="R31" s="96" t="str">
        <f t="shared" si="17"/>
        <v/>
      </c>
      <c r="S31" s="96" t="str">
        <f t="shared" si="18"/>
        <v/>
      </c>
      <c r="T31" s="96" t="str">
        <f t="shared" si="19"/>
        <v/>
      </c>
      <c r="U31" s="96" t="str">
        <f t="shared" si="20"/>
        <v/>
      </c>
      <c r="V31" s="96" t="str">
        <f t="shared" si="21"/>
        <v/>
      </c>
      <c r="W31" s="96" t="str">
        <f t="shared" si="22"/>
        <v/>
      </c>
      <c r="X31" s="96" t="str">
        <f t="shared" si="23"/>
        <v/>
      </c>
      <c r="Y31" s="96" t="str">
        <f t="shared" si="24"/>
        <v/>
      </c>
      <c r="Z31" s="96" t="str">
        <f t="shared" si="25"/>
        <v/>
      </c>
      <c r="AA31" s="122"/>
      <c r="AB31" s="98"/>
      <c r="AC31" s="380"/>
      <c r="AD31" s="2"/>
      <c r="AF31" s="41">
        <v>19</v>
      </c>
      <c r="AG31" s="41">
        <f t="shared" si="1"/>
        <v>0</v>
      </c>
      <c r="AH31" s="41">
        <f t="shared" si="2"/>
        <v>0</v>
      </c>
      <c r="AI31" s="41">
        <f t="shared" si="12"/>
        <v>0</v>
      </c>
      <c r="AJ31" s="41">
        <f t="shared" si="13"/>
        <v>0</v>
      </c>
      <c r="AK31" s="42" t="str">
        <f>IF(VLOOKUP(AF31,データベース!$A$29:$G$78,2)=0,"",VLOOKUP(AF31,データベース!$A$29:$G$78,2))</f>
        <v/>
      </c>
      <c r="AL31" s="42" t="str">
        <f>IF(VLOOKUP(AF31,データベース!$A$29:$G$78,5)=0,"",VLOOKUP(AF31,データベース!$A$29:$G$78,5))</f>
        <v/>
      </c>
      <c r="AM31" s="43" t="str">
        <f t="shared" si="14"/>
        <v>　</v>
      </c>
    </row>
    <row r="32" spans="1:39" ht="21" customHeight="1" thickBot="1">
      <c r="A32" s="371"/>
      <c r="B32" s="123" t="str">
        <f t="shared" si="15"/>
        <v/>
      </c>
      <c r="C32" s="124" t="str">
        <f t="shared" si="16"/>
        <v/>
      </c>
      <c r="D32" s="125"/>
      <c r="E32" s="408" t="str">
        <f>IF(AD32="","",VLOOKUP(AD32,データベース!$A$29:$U$78,2))</f>
        <v/>
      </c>
      <c r="F32" s="408"/>
      <c r="G32" s="101"/>
      <c r="H32" s="408" t="str">
        <f>IF(AD32="","",VLOOKUP(AD32,データベース!$A$29:$U$78,5))</f>
        <v/>
      </c>
      <c r="I32" s="408"/>
      <c r="J32" s="102"/>
      <c r="K32" s="383" t="str">
        <f>IF(AD32="","",VLOOKUP(AD32,データベース!$A$29:$U$78,8))</f>
        <v/>
      </c>
      <c r="L32" s="383"/>
      <c r="M32" s="383" t="str">
        <f>IF(AD32="","",VLOOKUP(AD32,データベース!$A$29:$U$78,10))</f>
        <v/>
      </c>
      <c r="N32" s="383"/>
      <c r="O32" s="383" t="str">
        <f>IF(AD32="","",VLOOKUP(AD32,データベース!$A$29:$U$78,12))</f>
        <v/>
      </c>
      <c r="P32" s="383"/>
      <c r="Q32" s="103" t="str">
        <f>IF(AD32="","",VLOOKUP(AD32,データベース!$A$29:$U$78,16))</f>
        <v/>
      </c>
      <c r="R32" s="104" t="str">
        <f t="shared" si="17"/>
        <v/>
      </c>
      <c r="S32" s="104" t="str">
        <f t="shared" si="18"/>
        <v/>
      </c>
      <c r="T32" s="104" t="str">
        <f t="shared" si="19"/>
        <v/>
      </c>
      <c r="U32" s="104" t="str">
        <f t="shared" si="20"/>
        <v/>
      </c>
      <c r="V32" s="104" t="str">
        <f t="shared" si="21"/>
        <v/>
      </c>
      <c r="W32" s="104" t="str">
        <f t="shared" si="22"/>
        <v/>
      </c>
      <c r="X32" s="104" t="str">
        <f t="shared" si="23"/>
        <v/>
      </c>
      <c r="Y32" s="104" t="str">
        <f t="shared" si="24"/>
        <v/>
      </c>
      <c r="Z32" s="104" t="str">
        <f t="shared" si="25"/>
        <v/>
      </c>
      <c r="AA32" s="126"/>
      <c r="AB32" s="98"/>
      <c r="AC32" s="405"/>
      <c r="AD32" s="3"/>
      <c r="AF32" s="41">
        <v>20</v>
      </c>
      <c r="AG32" s="41">
        <f t="shared" si="1"/>
        <v>0</v>
      </c>
      <c r="AH32" s="41">
        <f t="shared" si="2"/>
        <v>0</v>
      </c>
      <c r="AI32" s="41">
        <f t="shared" si="12"/>
        <v>0</v>
      </c>
      <c r="AJ32" s="41">
        <f t="shared" si="13"/>
        <v>0</v>
      </c>
      <c r="AK32" s="42" t="str">
        <f>IF(VLOOKUP(AF32,データベース!$A$29:$G$78,2)=0,"",VLOOKUP(AF32,データベース!$A$29:$G$78,2))</f>
        <v/>
      </c>
      <c r="AL32" s="42" t="str">
        <f>IF(VLOOKUP(AF32,データベース!$A$29:$G$78,5)=0,"",VLOOKUP(AF32,データベース!$A$29:$G$78,5))</f>
        <v/>
      </c>
      <c r="AM32" s="43" t="str">
        <f t="shared" si="14"/>
        <v>　</v>
      </c>
    </row>
    <row r="33" spans="1:39" ht="21" customHeight="1">
      <c r="A33" s="369" t="s">
        <v>39</v>
      </c>
      <c r="B33" s="115" t="str">
        <f t="shared" si="15"/>
        <v/>
      </c>
      <c r="C33" s="116" t="str">
        <f t="shared" si="16"/>
        <v/>
      </c>
      <c r="D33" s="127"/>
      <c r="E33" s="427" t="str">
        <f>IF(AD33="","",VLOOKUP(AD33,データベース!$A$29:$U$78,2))</f>
        <v/>
      </c>
      <c r="F33" s="427"/>
      <c r="G33" s="128"/>
      <c r="H33" s="427" t="str">
        <f>IF(AD33="","",VLOOKUP(AD33,データベース!$A$29:$U$78,5))</f>
        <v/>
      </c>
      <c r="I33" s="427"/>
      <c r="J33" s="129"/>
      <c r="K33" s="410" t="str">
        <f>IF(AD33="","",VLOOKUP(AD33,データベース!$A$29:$U$78,8))</f>
        <v/>
      </c>
      <c r="L33" s="410"/>
      <c r="M33" s="410" t="str">
        <f>IF(AD33="","",VLOOKUP(AD33,データベース!$A$29:$U$78,10))</f>
        <v/>
      </c>
      <c r="N33" s="410"/>
      <c r="O33" s="410" t="str">
        <f>IF(AD33="","",VLOOKUP(AD33,データベース!$A$29:$U$78,12))</f>
        <v/>
      </c>
      <c r="P33" s="410"/>
      <c r="Q33" s="130" t="str">
        <f>IF(AD33="","",VLOOKUP(AD33,データベース!$A$29:$U$78,16))</f>
        <v/>
      </c>
      <c r="R33" s="66" t="str">
        <f t="shared" si="17"/>
        <v/>
      </c>
      <c r="S33" s="66" t="str">
        <f t="shared" si="18"/>
        <v/>
      </c>
      <c r="T33" s="66" t="str">
        <f t="shared" si="19"/>
        <v/>
      </c>
      <c r="U33" s="66" t="str">
        <f t="shared" si="20"/>
        <v/>
      </c>
      <c r="V33" s="66" t="str">
        <f t="shared" si="21"/>
        <v/>
      </c>
      <c r="W33" s="66" t="str">
        <f t="shared" si="22"/>
        <v/>
      </c>
      <c r="X33" s="66" t="str">
        <f t="shared" si="23"/>
        <v/>
      </c>
      <c r="Y33" s="66" t="str">
        <f t="shared" si="24"/>
        <v/>
      </c>
      <c r="Z33" s="66" t="str">
        <f t="shared" si="25"/>
        <v/>
      </c>
      <c r="AA33" s="131"/>
      <c r="AB33" s="98"/>
      <c r="AC33" s="409">
        <v>52</v>
      </c>
      <c r="AD33" s="4"/>
      <c r="AF33" s="41">
        <v>21</v>
      </c>
      <c r="AG33" s="41">
        <f t="shared" si="1"/>
        <v>0</v>
      </c>
      <c r="AH33" s="41">
        <f t="shared" si="2"/>
        <v>0</v>
      </c>
      <c r="AI33" s="41">
        <f t="shared" si="12"/>
        <v>0</v>
      </c>
      <c r="AJ33" s="41">
        <f t="shared" si="13"/>
        <v>0</v>
      </c>
      <c r="AK33" s="42" t="str">
        <f>IF(VLOOKUP(AF33,データベース!$A$29:$G$78,2)=0,"",VLOOKUP(AF33,データベース!$A$29:$G$78,2))</f>
        <v/>
      </c>
      <c r="AL33" s="42" t="str">
        <f>IF(VLOOKUP(AF33,データベース!$A$29:$G$78,5)=0,"",VLOOKUP(AF33,データベース!$A$29:$G$78,5))</f>
        <v/>
      </c>
      <c r="AM33" s="43" t="str">
        <f t="shared" si="14"/>
        <v>　</v>
      </c>
    </row>
    <row r="34" spans="1:39" ht="21" customHeight="1">
      <c r="A34" s="370"/>
      <c r="B34" s="119" t="str">
        <f t="shared" si="15"/>
        <v/>
      </c>
      <c r="C34" s="120" t="str">
        <f t="shared" si="16"/>
        <v/>
      </c>
      <c r="D34" s="121"/>
      <c r="E34" s="382" t="str">
        <f>IF(AD34="","",VLOOKUP(AD34,データベース!$A$29:$U$78,2))</f>
        <v/>
      </c>
      <c r="F34" s="382"/>
      <c r="G34" s="93"/>
      <c r="H34" s="382" t="str">
        <f>IF(AD34="","",VLOOKUP(AD34,データベース!$A$29:$U$78,5))</f>
        <v/>
      </c>
      <c r="I34" s="382"/>
      <c r="J34" s="94"/>
      <c r="K34" s="361" t="str">
        <f>IF(AD34="","",VLOOKUP(AD34,データベース!$A$29:$U$78,8))</f>
        <v/>
      </c>
      <c r="L34" s="361"/>
      <c r="M34" s="361" t="str">
        <f>IF(AD34="","",VLOOKUP(AD34,データベース!$A$29:$U$78,10))</f>
        <v/>
      </c>
      <c r="N34" s="361"/>
      <c r="O34" s="361" t="str">
        <f>IF(AD34="","",VLOOKUP(AD34,データベース!$A$29:$U$78,12))</f>
        <v/>
      </c>
      <c r="P34" s="361"/>
      <c r="Q34" s="95" t="str">
        <f>IF(AD34="","",VLOOKUP(AD34,データベース!$A$29:$U$78,16))</f>
        <v/>
      </c>
      <c r="R34" s="96" t="str">
        <f t="shared" si="17"/>
        <v/>
      </c>
      <c r="S34" s="96" t="str">
        <f t="shared" si="18"/>
        <v/>
      </c>
      <c r="T34" s="96" t="str">
        <f t="shared" si="19"/>
        <v/>
      </c>
      <c r="U34" s="96" t="str">
        <f t="shared" si="20"/>
        <v/>
      </c>
      <c r="V34" s="96" t="str">
        <f t="shared" si="21"/>
        <v/>
      </c>
      <c r="W34" s="96" t="str">
        <f t="shared" si="22"/>
        <v/>
      </c>
      <c r="X34" s="96" t="str">
        <f t="shared" si="23"/>
        <v/>
      </c>
      <c r="Y34" s="96" t="str">
        <f t="shared" si="24"/>
        <v/>
      </c>
      <c r="Z34" s="96" t="str">
        <f t="shared" si="25"/>
        <v/>
      </c>
      <c r="AA34" s="122"/>
      <c r="AB34" s="98"/>
      <c r="AC34" s="380"/>
      <c r="AD34" s="2"/>
      <c r="AF34" s="41">
        <v>22</v>
      </c>
      <c r="AG34" s="41">
        <f t="shared" si="1"/>
        <v>0</v>
      </c>
      <c r="AH34" s="41">
        <f t="shared" si="2"/>
        <v>0</v>
      </c>
      <c r="AI34" s="41">
        <f t="shared" si="12"/>
        <v>0</v>
      </c>
      <c r="AJ34" s="41">
        <f t="shared" si="13"/>
        <v>0</v>
      </c>
      <c r="AK34" s="42" t="str">
        <f>IF(VLOOKUP(AF34,データベース!$A$29:$G$78,2)=0,"",VLOOKUP(AF34,データベース!$A$29:$G$78,2))</f>
        <v/>
      </c>
      <c r="AL34" s="42" t="str">
        <f>IF(VLOOKUP(AF34,データベース!$A$29:$G$78,5)=0,"",VLOOKUP(AF34,データベース!$A$29:$G$78,5))</f>
        <v/>
      </c>
      <c r="AM34" s="43" t="str">
        <f t="shared" si="14"/>
        <v>　</v>
      </c>
    </row>
    <row r="35" spans="1:39" ht="21" customHeight="1">
      <c r="A35" s="370"/>
      <c r="B35" s="119" t="str">
        <f t="shared" si="15"/>
        <v/>
      </c>
      <c r="C35" s="120" t="str">
        <f t="shared" si="16"/>
        <v/>
      </c>
      <c r="D35" s="121"/>
      <c r="E35" s="382" t="str">
        <f>IF(AD35="","",VLOOKUP(AD35,データベース!$A$29:$U$78,2))</f>
        <v/>
      </c>
      <c r="F35" s="382"/>
      <c r="G35" s="93"/>
      <c r="H35" s="382" t="str">
        <f>IF(AD35="","",VLOOKUP(AD35,データベース!$A$29:$U$78,5))</f>
        <v/>
      </c>
      <c r="I35" s="382"/>
      <c r="J35" s="94"/>
      <c r="K35" s="361" t="str">
        <f>IF(AD35="","",VLOOKUP(AD35,データベース!$A$29:$U$78,8))</f>
        <v/>
      </c>
      <c r="L35" s="361"/>
      <c r="M35" s="361" t="str">
        <f>IF(AD35="","",VLOOKUP(AD35,データベース!$A$29:$U$78,10))</f>
        <v/>
      </c>
      <c r="N35" s="361"/>
      <c r="O35" s="361" t="str">
        <f>IF(AD35="","",VLOOKUP(AD35,データベース!$A$29:$U$78,12))</f>
        <v/>
      </c>
      <c r="P35" s="361"/>
      <c r="Q35" s="95" t="str">
        <f>IF(AD35="","",VLOOKUP(AD35,データベース!$A$29:$U$78,16))</f>
        <v/>
      </c>
      <c r="R35" s="96" t="str">
        <f t="shared" si="17"/>
        <v/>
      </c>
      <c r="S35" s="96" t="str">
        <f t="shared" si="18"/>
        <v/>
      </c>
      <c r="T35" s="96" t="str">
        <f t="shared" si="19"/>
        <v/>
      </c>
      <c r="U35" s="96" t="str">
        <f t="shared" si="20"/>
        <v/>
      </c>
      <c r="V35" s="96" t="str">
        <f t="shared" si="21"/>
        <v/>
      </c>
      <c r="W35" s="96" t="str">
        <f t="shared" si="22"/>
        <v/>
      </c>
      <c r="X35" s="96" t="str">
        <f t="shared" si="23"/>
        <v/>
      </c>
      <c r="Y35" s="96" t="str">
        <f t="shared" si="24"/>
        <v/>
      </c>
      <c r="Z35" s="96" t="str">
        <f t="shared" si="25"/>
        <v/>
      </c>
      <c r="AA35" s="122"/>
      <c r="AB35" s="98"/>
      <c r="AC35" s="380"/>
      <c r="AD35" s="2"/>
      <c r="AF35" s="41">
        <v>23</v>
      </c>
      <c r="AG35" s="41">
        <f t="shared" si="1"/>
        <v>0</v>
      </c>
      <c r="AH35" s="41">
        <f t="shared" si="2"/>
        <v>0</v>
      </c>
      <c r="AI35" s="41">
        <f t="shared" si="12"/>
        <v>0</v>
      </c>
      <c r="AJ35" s="41">
        <f t="shared" si="13"/>
        <v>0</v>
      </c>
      <c r="AK35" s="42" t="str">
        <f>IF(VLOOKUP(AF35,データベース!$A$29:$G$78,2)=0,"",VLOOKUP(AF35,データベース!$A$29:$G$78,2))</f>
        <v/>
      </c>
      <c r="AL35" s="42" t="str">
        <f>IF(VLOOKUP(AF35,データベース!$A$29:$G$78,5)=0,"",VLOOKUP(AF35,データベース!$A$29:$G$78,5))</f>
        <v/>
      </c>
      <c r="AM35" s="43" t="str">
        <f t="shared" si="14"/>
        <v>　</v>
      </c>
    </row>
    <row r="36" spans="1:39" ht="21" customHeight="1" thickBot="1">
      <c r="A36" s="371"/>
      <c r="B36" s="123" t="str">
        <f t="shared" si="15"/>
        <v/>
      </c>
      <c r="C36" s="124" t="str">
        <f t="shared" si="16"/>
        <v/>
      </c>
      <c r="D36" s="125"/>
      <c r="E36" s="408" t="str">
        <f>IF(AD36="","",VLOOKUP(AD36,データベース!$A$29:$U$78,2))</f>
        <v/>
      </c>
      <c r="F36" s="408"/>
      <c r="G36" s="101"/>
      <c r="H36" s="408" t="str">
        <f>IF(AD36="","",VLOOKUP(AD36,データベース!$A$29:$U$78,5))</f>
        <v/>
      </c>
      <c r="I36" s="408"/>
      <c r="J36" s="102"/>
      <c r="K36" s="383" t="str">
        <f>IF(AD36="","",VLOOKUP(AD36,データベース!$A$29:$U$78,8))</f>
        <v/>
      </c>
      <c r="L36" s="383"/>
      <c r="M36" s="383" t="str">
        <f>IF(AD36="","",VLOOKUP(AD36,データベース!$A$29:$U$78,10))</f>
        <v/>
      </c>
      <c r="N36" s="383"/>
      <c r="O36" s="383" t="str">
        <f>IF(AD36="","",VLOOKUP(AD36,データベース!$A$29:$U$78,12))</f>
        <v/>
      </c>
      <c r="P36" s="383"/>
      <c r="Q36" s="103" t="str">
        <f>IF(AD36="","",VLOOKUP(AD36,データベース!$A$29:$U$78,16))</f>
        <v/>
      </c>
      <c r="R36" s="104" t="str">
        <f t="shared" si="17"/>
        <v/>
      </c>
      <c r="S36" s="104" t="str">
        <f t="shared" si="18"/>
        <v/>
      </c>
      <c r="T36" s="104" t="str">
        <f t="shared" si="19"/>
        <v/>
      </c>
      <c r="U36" s="104" t="str">
        <f t="shared" si="20"/>
        <v/>
      </c>
      <c r="V36" s="104" t="str">
        <f t="shared" si="21"/>
        <v/>
      </c>
      <c r="W36" s="104" t="str">
        <f t="shared" si="22"/>
        <v/>
      </c>
      <c r="X36" s="104" t="str">
        <f t="shared" si="23"/>
        <v/>
      </c>
      <c r="Y36" s="104" t="str">
        <f t="shared" si="24"/>
        <v/>
      </c>
      <c r="Z36" s="104" t="str">
        <f t="shared" si="25"/>
        <v/>
      </c>
      <c r="AA36" s="126"/>
      <c r="AB36" s="98"/>
      <c r="AC36" s="405"/>
      <c r="AD36" s="3"/>
      <c r="AF36" s="41">
        <v>24</v>
      </c>
      <c r="AG36" s="41">
        <f t="shared" si="1"/>
        <v>0</v>
      </c>
      <c r="AH36" s="41">
        <f t="shared" si="2"/>
        <v>0</v>
      </c>
      <c r="AI36" s="41">
        <f t="shared" si="12"/>
        <v>0</v>
      </c>
      <c r="AJ36" s="41">
        <f t="shared" si="13"/>
        <v>0</v>
      </c>
      <c r="AK36" s="42" t="str">
        <f>IF(VLOOKUP(AF36,データベース!$A$29:$G$78,2)=0,"",VLOOKUP(AF36,データベース!$A$29:$G$78,2))</f>
        <v/>
      </c>
      <c r="AL36" s="42" t="str">
        <f>IF(VLOOKUP(AF36,データベース!$A$29:$G$78,5)=0,"",VLOOKUP(AF36,データベース!$A$29:$G$78,5))</f>
        <v/>
      </c>
      <c r="AM36" s="43" t="str">
        <f t="shared" si="14"/>
        <v>　</v>
      </c>
    </row>
    <row r="37" spans="1:39" ht="21" customHeight="1">
      <c r="A37" s="369" t="s">
        <v>40</v>
      </c>
      <c r="B37" s="115" t="str">
        <f t="shared" si="15"/>
        <v/>
      </c>
      <c r="C37" s="116" t="str">
        <f t="shared" si="16"/>
        <v/>
      </c>
      <c r="D37" s="127"/>
      <c r="E37" s="427" t="str">
        <f>IF(AD37="","",VLOOKUP(AD37,データベース!$A$29:$U$78,2))</f>
        <v/>
      </c>
      <c r="F37" s="427"/>
      <c r="G37" s="128"/>
      <c r="H37" s="427" t="str">
        <f>IF(AD37="","",VLOOKUP(AD37,データベース!$A$29:$U$78,5))</f>
        <v/>
      </c>
      <c r="I37" s="427"/>
      <c r="J37" s="129"/>
      <c r="K37" s="410" t="str">
        <f>IF(AD37="","",VLOOKUP(AD37,データベース!$A$29:$U$78,8))</f>
        <v/>
      </c>
      <c r="L37" s="410"/>
      <c r="M37" s="410" t="str">
        <f>IF(AD37="","",VLOOKUP(AD37,データベース!$A$29:$U$78,10))</f>
        <v/>
      </c>
      <c r="N37" s="410"/>
      <c r="O37" s="410" t="str">
        <f>IF(AD37="","",VLOOKUP(AD37,データベース!$A$29:$U$78,12))</f>
        <v/>
      </c>
      <c r="P37" s="410"/>
      <c r="Q37" s="130" t="str">
        <f>IF(AD37="","",VLOOKUP(AD37,データベース!$A$29:$U$78,16))</f>
        <v/>
      </c>
      <c r="R37" s="66" t="str">
        <f t="shared" si="17"/>
        <v/>
      </c>
      <c r="S37" s="66" t="str">
        <f t="shared" si="18"/>
        <v/>
      </c>
      <c r="T37" s="66" t="str">
        <f t="shared" si="19"/>
        <v/>
      </c>
      <c r="U37" s="66" t="str">
        <f t="shared" si="20"/>
        <v/>
      </c>
      <c r="V37" s="66" t="str">
        <f t="shared" si="21"/>
        <v/>
      </c>
      <c r="W37" s="66" t="str">
        <f t="shared" si="22"/>
        <v/>
      </c>
      <c r="X37" s="66" t="str">
        <f t="shared" si="23"/>
        <v/>
      </c>
      <c r="Y37" s="66" t="str">
        <f t="shared" si="24"/>
        <v/>
      </c>
      <c r="Z37" s="66" t="str">
        <f t="shared" si="25"/>
        <v/>
      </c>
      <c r="AA37" s="131"/>
      <c r="AB37" s="98"/>
      <c r="AC37" s="409">
        <v>48</v>
      </c>
      <c r="AD37" s="4"/>
      <c r="AF37" s="41">
        <v>25</v>
      </c>
      <c r="AG37" s="41">
        <f t="shared" si="1"/>
        <v>0</v>
      </c>
      <c r="AH37" s="41">
        <f t="shared" si="2"/>
        <v>0</v>
      </c>
      <c r="AI37" s="41">
        <f t="shared" si="12"/>
        <v>0</v>
      </c>
      <c r="AJ37" s="41">
        <f t="shared" si="13"/>
        <v>0</v>
      </c>
      <c r="AK37" s="42" t="str">
        <f>IF(VLOOKUP(AF37,データベース!$A$29:$G$78,2)=0,"",VLOOKUP(AF37,データベース!$A$29:$G$78,2))</f>
        <v/>
      </c>
      <c r="AL37" s="42" t="str">
        <f>IF(VLOOKUP(AF37,データベース!$A$29:$G$78,5)=0,"",VLOOKUP(AF37,データベース!$A$29:$G$78,5))</f>
        <v/>
      </c>
      <c r="AM37" s="43" t="str">
        <f t="shared" si="14"/>
        <v>　</v>
      </c>
    </row>
    <row r="38" spans="1:39" ht="21" customHeight="1">
      <c r="A38" s="370"/>
      <c r="B38" s="119" t="str">
        <f t="shared" si="15"/>
        <v/>
      </c>
      <c r="C38" s="120" t="str">
        <f t="shared" si="16"/>
        <v/>
      </c>
      <c r="D38" s="121"/>
      <c r="E38" s="382" t="str">
        <f>IF(AD38="","",VLOOKUP(AD38,データベース!$A$29:$U$78,2))</f>
        <v/>
      </c>
      <c r="F38" s="382"/>
      <c r="G38" s="93"/>
      <c r="H38" s="382" t="str">
        <f>IF(AD38="","",VLOOKUP(AD38,データベース!$A$29:$U$78,5))</f>
        <v/>
      </c>
      <c r="I38" s="382"/>
      <c r="J38" s="94"/>
      <c r="K38" s="361" t="str">
        <f>IF(AD38="","",VLOOKUP(AD38,データベース!$A$29:$U$78,8))</f>
        <v/>
      </c>
      <c r="L38" s="361"/>
      <c r="M38" s="361" t="str">
        <f>IF(AD38="","",VLOOKUP(AD38,データベース!$A$29:$U$78,10))</f>
        <v/>
      </c>
      <c r="N38" s="361"/>
      <c r="O38" s="361" t="str">
        <f>IF(AD38="","",VLOOKUP(AD38,データベース!$A$29:$U$78,12))</f>
        <v/>
      </c>
      <c r="P38" s="361"/>
      <c r="Q38" s="95" t="str">
        <f>IF(AD38="","",VLOOKUP(AD38,データベース!$A$29:$U$78,16))</f>
        <v/>
      </c>
      <c r="R38" s="96" t="str">
        <f t="shared" si="17"/>
        <v/>
      </c>
      <c r="S38" s="96" t="str">
        <f t="shared" si="18"/>
        <v/>
      </c>
      <c r="T38" s="96" t="str">
        <f t="shared" si="19"/>
        <v/>
      </c>
      <c r="U38" s="96" t="str">
        <f t="shared" si="20"/>
        <v/>
      </c>
      <c r="V38" s="96" t="str">
        <f t="shared" si="21"/>
        <v/>
      </c>
      <c r="W38" s="96" t="str">
        <f t="shared" si="22"/>
        <v/>
      </c>
      <c r="X38" s="96" t="str">
        <f t="shared" si="23"/>
        <v/>
      </c>
      <c r="Y38" s="96" t="str">
        <f t="shared" si="24"/>
        <v/>
      </c>
      <c r="Z38" s="96" t="str">
        <f t="shared" si="25"/>
        <v/>
      </c>
      <c r="AA38" s="122"/>
      <c r="AB38" s="98"/>
      <c r="AC38" s="380"/>
      <c r="AD38" s="2"/>
      <c r="AF38" s="41">
        <v>26</v>
      </c>
      <c r="AG38" s="41">
        <f t="shared" si="1"/>
        <v>0</v>
      </c>
      <c r="AH38" s="41">
        <f t="shared" si="2"/>
        <v>0</v>
      </c>
      <c r="AI38" s="41">
        <f t="shared" si="12"/>
        <v>0</v>
      </c>
      <c r="AJ38" s="41">
        <f t="shared" si="13"/>
        <v>0</v>
      </c>
      <c r="AK38" s="42" t="str">
        <f>IF(VLOOKUP(AF38,データベース!$A$29:$G$78,2)=0,"",VLOOKUP(AF38,データベース!$A$29:$G$78,2))</f>
        <v/>
      </c>
      <c r="AL38" s="42" t="str">
        <f>IF(VLOOKUP(AF38,データベース!$A$29:$G$78,5)=0,"",VLOOKUP(AF38,データベース!$A$29:$G$78,5))</f>
        <v/>
      </c>
      <c r="AM38" s="43" t="str">
        <f t="shared" si="14"/>
        <v>　</v>
      </c>
    </row>
    <row r="39" spans="1:39" ht="21" customHeight="1">
      <c r="A39" s="370"/>
      <c r="B39" s="119" t="str">
        <f t="shared" si="15"/>
        <v/>
      </c>
      <c r="C39" s="120" t="str">
        <f t="shared" si="16"/>
        <v/>
      </c>
      <c r="D39" s="121"/>
      <c r="E39" s="382" t="str">
        <f>IF(AD39="","",VLOOKUP(AD39,データベース!$A$29:$U$78,2))</f>
        <v/>
      </c>
      <c r="F39" s="382"/>
      <c r="G39" s="93"/>
      <c r="H39" s="382" t="str">
        <f>IF(AD39="","",VLOOKUP(AD39,データベース!$A$29:$U$78,5))</f>
        <v/>
      </c>
      <c r="I39" s="382"/>
      <c r="J39" s="94"/>
      <c r="K39" s="361" t="str">
        <f>IF(AD39="","",VLOOKUP(AD39,データベース!$A$29:$U$78,8))</f>
        <v/>
      </c>
      <c r="L39" s="361"/>
      <c r="M39" s="361" t="str">
        <f>IF(AD39="","",VLOOKUP(AD39,データベース!$A$29:$U$78,10))</f>
        <v/>
      </c>
      <c r="N39" s="361"/>
      <c r="O39" s="361" t="str">
        <f>IF(AD39="","",VLOOKUP(AD39,データベース!$A$29:$U$78,12))</f>
        <v/>
      </c>
      <c r="P39" s="361"/>
      <c r="Q39" s="95" t="str">
        <f>IF(AD39="","",VLOOKUP(AD39,データベース!$A$29:$U$78,16))</f>
        <v/>
      </c>
      <c r="R39" s="96" t="str">
        <f t="shared" si="17"/>
        <v/>
      </c>
      <c r="S39" s="96" t="str">
        <f t="shared" si="18"/>
        <v/>
      </c>
      <c r="T39" s="96" t="str">
        <f t="shared" si="19"/>
        <v/>
      </c>
      <c r="U39" s="96" t="str">
        <f t="shared" si="20"/>
        <v/>
      </c>
      <c r="V39" s="96" t="str">
        <f t="shared" si="21"/>
        <v/>
      </c>
      <c r="W39" s="96" t="str">
        <f t="shared" si="22"/>
        <v/>
      </c>
      <c r="X39" s="96" t="str">
        <f t="shared" si="23"/>
        <v/>
      </c>
      <c r="Y39" s="96" t="str">
        <f t="shared" si="24"/>
        <v/>
      </c>
      <c r="Z39" s="96" t="str">
        <f t="shared" si="25"/>
        <v/>
      </c>
      <c r="AA39" s="122"/>
      <c r="AB39" s="98"/>
      <c r="AC39" s="380"/>
      <c r="AD39" s="2"/>
      <c r="AF39" s="41">
        <v>27</v>
      </c>
      <c r="AG39" s="41">
        <f t="shared" si="1"/>
        <v>0</v>
      </c>
      <c r="AH39" s="41">
        <f t="shared" si="2"/>
        <v>0</v>
      </c>
      <c r="AI39" s="41">
        <f t="shared" si="12"/>
        <v>0</v>
      </c>
      <c r="AJ39" s="41">
        <f t="shared" si="13"/>
        <v>0</v>
      </c>
      <c r="AK39" s="42" t="str">
        <f>IF(VLOOKUP(AF39,データベース!$A$29:$G$78,2)=0,"",VLOOKUP(AF39,データベース!$A$29:$G$78,2))</f>
        <v/>
      </c>
      <c r="AL39" s="42" t="str">
        <f>IF(VLOOKUP(AF39,データベース!$A$29:$G$78,5)=0,"",VLOOKUP(AF39,データベース!$A$29:$G$78,5))</f>
        <v/>
      </c>
      <c r="AM39" s="43" t="str">
        <f t="shared" si="14"/>
        <v>　</v>
      </c>
    </row>
    <row r="40" spans="1:39" ht="21" customHeight="1" thickBot="1">
      <c r="A40" s="371"/>
      <c r="B40" s="123" t="str">
        <f t="shared" si="15"/>
        <v/>
      </c>
      <c r="C40" s="124" t="str">
        <f t="shared" si="16"/>
        <v/>
      </c>
      <c r="D40" s="125"/>
      <c r="E40" s="408" t="str">
        <f>IF(AD40="","",VLOOKUP(AD40,データベース!$A$29:$U$78,2))</f>
        <v/>
      </c>
      <c r="F40" s="408"/>
      <c r="G40" s="101"/>
      <c r="H40" s="408" t="str">
        <f>IF(AD40="","",VLOOKUP(AD40,データベース!$A$29:$U$78,5))</f>
        <v/>
      </c>
      <c r="I40" s="408"/>
      <c r="J40" s="102"/>
      <c r="K40" s="383" t="str">
        <f>IF(AD40="","",VLOOKUP(AD40,データベース!$A$29:$U$78,8))</f>
        <v/>
      </c>
      <c r="L40" s="383"/>
      <c r="M40" s="383" t="str">
        <f>IF(AD40="","",VLOOKUP(AD40,データベース!$A$29:$U$78,10))</f>
        <v/>
      </c>
      <c r="N40" s="383"/>
      <c r="O40" s="383" t="str">
        <f>IF(AD40="","",VLOOKUP(AD40,データベース!$A$29:$U$78,12))</f>
        <v/>
      </c>
      <c r="P40" s="383"/>
      <c r="Q40" s="103" t="str">
        <f>IF(AD40="","",VLOOKUP(AD40,データベース!$A$29:$U$78,16))</f>
        <v/>
      </c>
      <c r="R40" s="104" t="str">
        <f t="shared" si="17"/>
        <v/>
      </c>
      <c r="S40" s="104" t="str">
        <f t="shared" si="18"/>
        <v/>
      </c>
      <c r="T40" s="104" t="str">
        <f t="shared" si="19"/>
        <v/>
      </c>
      <c r="U40" s="104" t="str">
        <f t="shared" si="20"/>
        <v/>
      </c>
      <c r="V40" s="104" t="str">
        <f t="shared" si="21"/>
        <v/>
      </c>
      <c r="W40" s="104" t="str">
        <f t="shared" si="22"/>
        <v/>
      </c>
      <c r="X40" s="104" t="str">
        <f t="shared" si="23"/>
        <v/>
      </c>
      <c r="Y40" s="104" t="str">
        <f t="shared" si="24"/>
        <v/>
      </c>
      <c r="Z40" s="104" t="str">
        <f t="shared" si="25"/>
        <v/>
      </c>
      <c r="AA40" s="126"/>
      <c r="AB40" s="98"/>
      <c r="AC40" s="405"/>
      <c r="AD40" s="3"/>
      <c r="AF40" s="41">
        <v>28</v>
      </c>
      <c r="AG40" s="41">
        <f t="shared" si="1"/>
        <v>0</v>
      </c>
      <c r="AH40" s="41">
        <f t="shared" si="2"/>
        <v>0</v>
      </c>
      <c r="AI40" s="41">
        <f t="shared" si="12"/>
        <v>0</v>
      </c>
      <c r="AJ40" s="41">
        <f t="shared" si="13"/>
        <v>0</v>
      </c>
      <c r="AK40" s="42" t="str">
        <f>IF(VLOOKUP(AF40,データベース!$A$29:$G$78,2)=0,"",VLOOKUP(AF40,データベース!$A$29:$G$78,2))</f>
        <v/>
      </c>
      <c r="AL40" s="42" t="str">
        <f>IF(VLOOKUP(AF40,データベース!$A$29:$G$78,5)=0,"",VLOOKUP(AF40,データベース!$A$29:$G$78,5))</f>
        <v/>
      </c>
      <c r="AM40" s="43" t="str">
        <f t="shared" si="14"/>
        <v>　</v>
      </c>
    </row>
    <row r="41" spans="1:39" ht="21" customHeight="1" thickBot="1">
      <c r="AB41" s="98"/>
      <c r="AF41" s="41">
        <v>29</v>
      </c>
      <c r="AG41" s="41">
        <f t="shared" si="1"/>
        <v>0</v>
      </c>
      <c r="AH41" s="41">
        <f t="shared" si="2"/>
        <v>0</v>
      </c>
      <c r="AI41" s="41">
        <f t="shared" si="12"/>
        <v>0</v>
      </c>
      <c r="AJ41" s="41">
        <f t="shared" si="13"/>
        <v>0</v>
      </c>
      <c r="AK41" s="42" t="str">
        <f>IF(VLOOKUP(AF41,データベース!$A$29:$G$78,2)=0,"",VLOOKUP(AF41,データベース!$A$29:$G$78,2))</f>
        <v/>
      </c>
      <c r="AL41" s="42" t="str">
        <f>IF(VLOOKUP(AF41,データベース!$A$29:$G$78,5)=0,"",VLOOKUP(AF41,データベース!$A$29:$G$78,5))</f>
        <v/>
      </c>
      <c r="AM41" s="43" t="str">
        <f t="shared" si="14"/>
        <v>　</v>
      </c>
    </row>
    <row r="42" spans="1:39" ht="21" customHeight="1">
      <c r="A42" s="73"/>
      <c r="B42" s="132"/>
      <c r="C42" s="132"/>
      <c r="D42" s="132"/>
      <c r="E42" s="570" t="s">
        <v>94</v>
      </c>
      <c r="F42" s="570"/>
      <c r="G42" s="570"/>
      <c r="H42" s="133"/>
      <c r="I42" s="570" t="s">
        <v>95</v>
      </c>
      <c r="J42" s="570"/>
      <c r="K42" s="570"/>
      <c r="L42" s="570"/>
      <c r="M42" s="133"/>
      <c r="N42" s="133"/>
      <c r="O42" s="570" t="s">
        <v>96</v>
      </c>
      <c r="P42" s="570"/>
      <c r="Q42" s="570"/>
      <c r="R42" s="570"/>
      <c r="S42" s="570"/>
      <c r="T42" s="132"/>
      <c r="U42" s="132"/>
      <c r="V42" s="132"/>
      <c r="W42" s="132"/>
      <c r="X42" s="132"/>
      <c r="Y42" s="132"/>
      <c r="Z42" s="132"/>
      <c r="AA42" s="134"/>
      <c r="AB42" s="32"/>
      <c r="AF42" s="41">
        <v>30</v>
      </c>
      <c r="AG42" s="41">
        <f t="shared" si="1"/>
        <v>0</v>
      </c>
      <c r="AH42" s="41">
        <f t="shared" si="2"/>
        <v>0</v>
      </c>
      <c r="AI42" s="41">
        <f t="shared" si="12"/>
        <v>0</v>
      </c>
      <c r="AJ42" s="41">
        <f t="shared" si="13"/>
        <v>0</v>
      </c>
      <c r="AK42" s="42" t="str">
        <f>IF(VLOOKUP(AF42,データベース!$A$29:$G$78,2)=0,"",VLOOKUP(AF42,データベース!$A$29:$G$78,2))</f>
        <v/>
      </c>
      <c r="AL42" s="42" t="str">
        <f>IF(VLOOKUP(AF42,データベース!$A$29:$G$78,5)=0,"",VLOOKUP(AF42,データベース!$A$29:$G$78,5))</f>
        <v/>
      </c>
      <c r="AM42" s="43" t="str">
        <f t="shared" si="14"/>
        <v>　</v>
      </c>
    </row>
    <row r="43" spans="1:39" ht="21" customHeight="1">
      <c r="A43" s="455" t="s">
        <v>27</v>
      </c>
      <c r="B43" s="434"/>
      <c r="C43" s="434"/>
      <c r="D43" s="32"/>
      <c r="E43" s="348" t="s">
        <v>84</v>
      </c>
      <c r="F43" s="348"/>
      <c r="G43" s="348"/>
      <c r="H43" s="572" t="s">
        <v>83</v>
      </c>
      <c r="I43" s="348" t="s">
        <v>86</v>
      </c>
      <c r="J43" s="348"/>
      <c r="K43" s="348"/>
      <c r="L43" s="348"/>
      <c r="M43" s="572" t="s">
        <v>52</v>
      </c>
      <c r="N43" s="574"/>
      <c r="O43" s="348" t="s">
        <v>85</v>
      </c>
      <c r="P43" s="348"/>
      <c r="Q43" s="348"/>
      <c r="R43" s="348"/>
      <c r="S43" s="348"/>
      <c r="T43" s="572" t="s">
        <v>87</v>
      </c>
      <c r="U43" s="574"/>
      <c r="V43" s="348" t="s">
        <v>88</v>
      </c>
      <c r="W43" s="348"/>
      <c r="X43" s="348"/>
      <c r="Y43" s="348"/>
      <c r="Z43" s="348"/>
      <c r="AA43" s="135"/>
      <c r="AB43" s="32"/>
      <c r="AF43" s="41">
        <v>31</v>
      </c>
      <c r="AG43" s="41">
        <f t="shared" si="1"/>
        <v>0</v>
      </c>
      <c r="AH43" s="41">
        <f t="shared" si="2"/>
        <v>0</v>
      </c>
      <c r="AI43" s="41">
        <f t="shared" si="12"/>
        <v>0</v>
      </c>
      <c r="AJ43" s="41">
        <f t="shared" si="13"/>
        <v>0</v>
      </c>
      <c r="AK43" s="42" t="str">
        <f>IF(VLOOKUP(AF43,データベース!$A$29:$G$78,2)=0,"",VLOOKUP(AF43,データベース!$A$29:$G$78,2))</f>
        <v/>
      </c>
      <c r="AL43" s="42" t="str">
        <f>IF(VLOOKUP(AF43,データベース!$A$29:$G$78,5)=0,"",VLOOKUP(AF43,データベース!$A$29:$G$78,5))</f>
        <v/>
      </c>
      <c r="AM43" s="43" t="str">
        <f t="shared" si="14"/>
        <v>　</v>
      </c>
    </row>
    <row r="44" spans="1:39" ht="21" customHeight="1">
      <c r="A44" s="455"/>
      <c r="B44" s="434"/>
      <c r="C44" s="434"/>
      <c r="D44" s="32"/>
      <c r="E44" s="573">
        <f>COUNTIF($AJ$13:$AJ$62,11)</f>
        <v>0</v>
      </c>
      <c r="F44" s="573"/>
      <c r="G44" s="136" t="s">
        <v>28</v>
      </c>
      <c r="H44" s="572"/>
      <c r="I44" s="573">
        <f>COUNTIF(AJ13:AJ62,10)</f>
        <v>0</v>
      </c>
      <c r="J44" s="573"/>
      <c r="K44" s="573"/>
      <c r="L44" s="136" t="s">
        <v>28</v>
      </c>
      <c r="M44" s="572"/>
      <c r="N44" s="574"/>
      <c r="O44" s="573">
        <f>COUNTIF($AJ$13:$AJ$62,1)</f>
        <v>0</v>
      </c>
      <c r="P44" s="573"/>
      <c r="Q44" s="573"/>
      <c r="R44" s="573"/>
      <c r="S44" s="137" t="s">
        <v>28</v>
      </c>
      <c r="T44" s="572"/>
      <c r="U44" s="574"/>
      <c r="V44" s="571">
        <f>E44+I44+O44</f>
        <v>0</v>
      </c>
      <c r="W44" s="348"/>
      <c r="X44" s="348"/>
      <c r="Y44" s="348"/>
      <c r="Z44" s="137" t="s">
        <v>28</v>
      </c>
      <c r="AA44" s="135"/>
      <c r="AB44" s="32"/>
      <c r="AF44" s="41">
        <v>32</v>
      </c>
      <c r="AG44" s="41">
        <f t="shared" si="1"/>
        <v>0</v>
      </c>
      <c r="AH44" s="41">
        <f t="shared" si="2"/>
        <v>0</v>
      </c>
      <c r="AI44" s="41">
        <f t="shared" si="12"/>
        <v>0</v>
      </c>
      <c r="AJ44" s="41">
        <f t="shared" si="13"/>
        <v>0</v>
      </c>
      <c r="AK44" s="42" t="str">
        <f>IF(VLOOKUP(AF44,データベース!$A$29:$G$78,2)=0,"",VLOOKUP(AF44,データベース!$A$29:$G$78,2))</f>
        <v/>
      </c>
      <c r="AL44" s="42" t="str">
        <f>IF(VLOOKUP(AF44,データベース!$A$29:$G$78,5)=0,"",VLOOKUP(AF44,データベース!$A$29:$G$78,5))</f>
        <v/>
      </c>
      <c r="AM44" s="43" t="str">
        <f t="shared" si="14"/>
        <v>　</v>
      </c>
    </row>
    <row r="45" spans="1:39" ht="21" customHeight="1" thickBot="1">
      <c r="A45" s="455"/>
      <c r="B45" s="434"/>
      <c r="C45" s="434"/>
      <c r="D45" s="32"/>
      <c r="E45" s="138"/>
      <c r="F45" s="138"/>
      <c r="G45" s="139"/>
      <c r="H45" s="140"/>
      <c r="I45" s="138"/>
      <c r="J45" s="138"/>
      <c r="K45" s="138"/>
      <c r="L45" s="139"/>
      <c r="M45" s="140"/>
      <c r="N45" s="140"/>
      <c r="O45" s="138"/>
      <c r="P45" s="138"/>
      <c r="Q45" s="138"/>
      <c r="R45" s="138"/>
      <c r="S45" s="141"/>
      <c r="T45" s="140"/>
      <c r="U45" s="140"/>
      <c r="V45" s="142"/>
      <c r="W45" s="140"/>
      <c r="X45" s="140"/>
      <c r="Y45" s="140"/>
      <c r="Z45" s="140"/>
      <c r="AA45" s="135"/>
      <c r="AB45" s="32"/>
      <c r="AF45" s="41">
        <v>33</v>
      </c>
      <c r="AG45" s="41">
        <f t="shared" ref="AG45:AG62" si="26">COUNTIF($AD$13:$AD$17,AF45)</f>
        <v>0</v>
      </c>
      <c r="AH45" s="41">
        <f t="shared" ref="AH45:AH62" si="27">COUNTIF($AD$21:$AD$40,AF45)</f>
        <v>0</v>
      </c>
      <c r="AI45" s="41">
        <f t="shared" si="12"/>
        <v>0</v>
      </c>
      <c r="AJ45" s="41">
        <f t="shared" si="13"/>
        <v>0</v>
      </c>
      <c r="AK45" s="42" t="str">
        <f>IF(VLOOKUP(AF45,データベース!$A$29:$G$78,2)=0,"",VLOOKUP(AF45,データベース!$A$29:$G$78,2))</f>
        <v/>
      </c>
      <c r="AL45" s="42" t="str">
        <f>IF(VLOOKUP(AF45,データベース!$A$29:$G$78,5)=0,"",VLOOKUP(AF45,データベース!$A$29:$G$78,5))</f>
        <v/>
      </c>
      <c r="AM45" s="43" t="str">
        <f t="shared" si="14"/>
        <v>　</v>
      </c>
    </row>
    <row r="46" spans="1:39" ht="21" customHeight="1" thickTop="1">
      <c r="A46" s="455"/>
      <c r="B46" s="434"/>
      <c r="C46" s="434"/>
      <c r="D46" s="32"/>
      <c r="E46" s="348" t="s">
        <v>97</v>
      </c>
      <c r="F46" s="348"/>
      <c r="G46" s="348"/>
      <c r="H46" s="572" t="s">
        <v>90</v>
      </c>
      <c r="I46" s="348" t="s">
        <v>88</v>
      </c>
      <c r="J46" s="348"/>
      <c r="K46" s="348"/>
      <c r="L46" s="348"/>
      <c r="M46" s="572" t="s">
        <v>77</v>
      </c>
      <c r="N46" s="574"/>
      <c r="O46" s="575" t="s">
        <v>91</v>
      </c>
      <c r="P46" s="576"/>
      <c r="Q46" s="576"/>
      <c r="R46" s="576"/>
      <c r="S46" s="576"/>
      <c r="T46" s="576"/>
      <c r="U46" s="576"/>
      <c r="V46" s="576"/>
      <c r="W46" s="576"/>
      <c r="X46" s="576"/>
      <c r="Y46" s="576"/>
      <c r="Z46" s="577"/>
      <c r="AA46" s="135"/>
      <c r="AB46" s="32"/>
      <c r="AF46" s="41">
        <v>34</v>
      </c>
      <c r="AG46" s="41">
        <f t="shared" si="26"/>
        <v>0</v>
      </c>
      <c r="AH46" s="41">
        <f t="shared" si="27"/>
        <v>0</v>
      </c>
      <c r="AI46" s="41">
        <f t="shared" si="12"/>
        <v>0</v>
      </c>
      <c r="AJ46" s="41">
        <f t="shared" si="13"/>
        <v>0</v>
      </c>
      <c r="AK46" s="42" t="str">
        <f>IF(VLOOKUP(AF46,データベース!$A$29:$G$78,2)=0,"",VLOOKUP(AF46,データベース!$A$29:$G$78,2))</f>
        <v/>
      </c>
      <c r="AL46" s="42" t="str">
        <f>IF(VLOOKUP(AF46,データベース!$A$29:$G$78,5)=0,"",VLOOKUP(AF46,データベース!$A$29:$G$78,5))</f>
        <v/>
      </c>
      <c r="AM46" s="43" t="str">
        <f t="shared" si="14"/>
        <v>　</v>
      </c>
    </row>
    <row r="47" spans="1:39" ht="21" customHeight="1" thickBot="1">
      <c r="A47" s="455"/>
      <c r="B47" s="434"/>
      <c r="C47" s="434"/>
      <c r="D47" s="32"/>
      <c r="E47" s="571">
        <v>1000</v>
      </c>
      <c r="F47" s="571"/>
      <c r="G47" s="137" t="s">
        <v>29</v>
      </c>
      <c r="H47" s="572"/>
      <c r="I47" s="573">
        <f>V44</f>
        <v>0</v>
      </c>
      <c r="J47" s="573"/>
      <c r="K47" s="573"/>
      <c r="L47" s="136" t="s">
        <v>28</v>
      </c>
      <c r="M47" s="572"/>
      <c r="N47" s="574"/>
      <c r="O47" s="578">
        <f>E47*I47</f>
        <v>0</v>
      </c>
      <c r="P47" s="579"/>
      <c r="Q47" s="579"/>
      <c r="R47" s="579"/>
      <c r="S47" s="579"/>
      <c r="T47" s="579"/>
      <c r="U47" s="579"/>
      <c r="V47" s="579"/>
      <c r="W47" s="579"/>
      <c r="X47" s="579"/>
      <c r="Y47" s="579"/>
      <c r="Z47" s="143" t="s">
        <v>29</v>
      </c>
      <c r="AA47" s="135"/>
      <c r="AB47" s="32"/>
      <c r="AF47" s="41">
        <v>35</v>
      </c>
      <c r="AG47" s="41">
        <f t="shared" si="26"/>
        <v>0</v>
      </c>
      <c r="AH47" s="41">
        <f t="shared" si="27"/>
        <v>0</v>
      </c>
      <c r="AI47" s="41">
        <f t="shared" si="12"/>
        <v>0</v>
      </c>
      <c r="AJ47" s="41">
        <f t="shared" si="13"/>
        <v>0</v>
      </c>
      <c r="AK47" s="42" t="str">
        <f>IF(VLOOKUP(AF47,データベース!$A$29:$G$78,2)=0,"",VLOOKUP(AF47,データベース!$A$29:$G$78,2))</f>
        <v/>
      </c>
      <c r="AL47" s="42" t="str">
        <f>IF(VLOOKUP(AF47,データベース!$A$29:$G$78,5)=0,"",VLOOKUP(AF47,データベース!$A$29:$G$78,5))</f>
        <v/>
      </c>
      <c r="AM47" s="43" t="str">
        <f t="shared" si="14"/>
        <v>　</v>
      </c>
    </row>
    <row r="48" spans="1:39" ht="21" customHeight="1" thickTop="1" thickBot="1">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6"/>
      <c r="AB48" s="32"/>
      <c r="AF48" s="41">
        <v>36</v>
      </c>
      <c r="AG48" s="41">
        <f t="shared" si="26"/>
        <v>0</v>
      </c>
      <c r="AH48" s="41">
        <f t="shared" si="27"/>
        <v>0</v>
      </c>
      <c r="AI48" s="41">
        <f t="shared" si="12"/>
        <v>0</v>
      </c>
      <c r="AJ48" s="41">
        <f t="shared" si="13"/>
        <v>0</v>
      </c>
      <c r="AK48" s="42" t="str">
        <f>IF(VLOOKUP(AF48,データベース!$A$29:$G$78,2)=0,"",VLOOKUP(AF48,データベース!$A$29:$G$78,2))</f>
        <v/>
      </c>
      <c r="AL48" s="42" t="str">
        <f>IF(VLOOKUP(AF48,データベース!$A$29:$G$78,5)=0,"",VLOOKUP(AF48,データベース!$A$29:$G$78,5))</f>
        <v/>
      </c>
      <c r="AM48" s="43" t="str">
        <f t="shared" si="14"/>
        <v>　</v>
      </c>
    </row>
    <row r="49" spans="1:39" ht="21" customHeight="1" thickBot="1">
      <c r="AB49" s="32"/>
      <c r="AF49" s="41">
        <v>37</v>
      </c>
      <c r="AG49" s="41">
        <f t="shared" si="26"/>
        <v>0</v>
      </c>
      <c r="AH49" s="41">
        <f t="shared" si="27"/>
        <v>0</v>
      </c>
      <c r="AI49" s="41">
        <f t="shared" si="12"/>
        <v>0</v>
      </c>
      <c r="AJ49" s="41">
        <f t="shared" si="13"/>
        <v>0</v>
      </c>
      <c r="AK49" s="42" t="str">
        <f>IF(VLOOKUP(AF49,データベース!$A$29:$G$78,2)=0,"",VLOOKUP(AF49,データベース!$A$29:$G$78,2))</f>
        <v/>
      </c>
      <c r="AL49" s="42" t="str">
        <f>IF(VLOOKUP(AF49,データベース!$A$29:$G$78,5)=0,"",VLOOKUP(AF49,データベース!$A$29:$G$78,5))</f>
        <v/>
      </c>
      <c r="AM49" s="43" t="str">
        <f t="shared" si="14"/>
        <v>　</v>
      </c>
    </row>
    <row r="50" spans="1:39" ht="21" customHeight="1">
      <c r="A50" s="448" t="s">
        <v>60</v>
      </c>
      <c r="B50" s="565"/>
      <c r="C50" s="449"/>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4"/>
      <c r="AB50" s="32"/>
      <c r="AF50" s="41">
        <v>38</v>
      </c>
      <c r="AG50" s="41">
        <f t="shared" si="26"/>
        <v>0</v>
      </c>
      <c r="AH50" s="41">
        <f t="shared" si="27"/>
        <v>0</v>
      </c>
      <c r="AI50" s="41">
        <f t="shared" si="12"/>
        <v>0</v>
      </c>
      <c r="AJ50" s="41">
        <f t="shared" si="13"/>
        <v>0</v>
      </c>
      <c r="AK50" s="42" t="str">
        <f>IF(VLOOKUP(AF50,データベース!$A$29:$G$78,2)=0,"",VLOOKUP(AF50,データベース!$A$29:$G$78,2))</f>
        <v/>
      </c>
      <c r="AL50" s="42" t="str">
        <f>IF(VLOOKUP(AF50,データベース!$A$29:$G$78,5)=0,"",VLOOKUP(AF50,データベース!$A$29:$G$78,5))</f>
        <v/>
      </c>
      <c r="AM50" s="43" t="str">
        <f t="shared" si="14"/>
        <v>　</v>
      </c>
    </row>
    <row r="51" spans="1:39" ht="21" customHeight="1">
      <c r="A51" s="411"/>
      <c r="B51" s="566"/>
      <c r="C51" s="412"/>
      <c r="D51" s="32"/>
      <c r="E51" s="28" t="s">
        <v>12</v>
      </c>
      <c r="F51" s="32"/>
      <c r="G51" s="32"/>
      <c r="H51" s="32"/>
      <c r="I51" s="32"/>
      <c r="J51" s="32"/>
      <c r="K51" s="32"/>
      <c r="L51" s="32"/>
      <c r="M51" s="32"/>
      <c r="N51" s="32"/>
      <c r="O51" s="32"/>
      <c r="P51" s="32"/>
      <c r="Q51" s="32"/>
      <c r="R51" s="32"/>
      <c r="S51" s="32"/>
      <c r="T51" s="32"/>
      <c r="U51" s="32"/>
      <c r="V51" s="32"/>
      <c r="W51" s="32"/>
      <c r="X51" s="32"/>
      <c r="Y51" s="32"/>
      <c r="Z51" s="32"/>
      <c r="AA51" s="135"/>
      <c r="AF51" s="41">
        <v>39</v>
      </c>
      <c r="AG51" s="41">
        <f t="shared" si="26"/>
        <v>0</v>
      </c>
      <c r="AH51" s="41">
        <f t="shared" si="27"/>
        <v>0</v>
      </c>
      <c r="AI51" s="41">
        <f t="shared" si="12"/>
        <v>0</v>
      </c>
      <c r="AJ51" s="41">
        <f t="shared" si="13"/>
        <v>0</v>
      </c>
      <c r="AK51" s="42" t="str">
        <f>IF(VLOOKUP(AF51,データベース!$A$29:$G$78,2)=0,"",VLOOKUP(AF51,データベース!$A$29:$G$78,2))</f>
        <v/>
      </c>
      <c r="AL51" s="42" t="str">
        <f>IF(VLOOKUP(AF51,データベース!$A$29:$G$78,5)=0,"",VLOOKUP(AF51,データベース!$A$29:$G$78,5))</f>
        <v/>
      </c>
      <c r="AM51" s="43" t="str">
        <f t="shared" si="14"/>
        <v>　</v>
      </c>
    </row>
    <row r="52" spans="1:39" ht="21" customHeight="1">
      <c r="A52" s="411"/>
      <c r="B52" s="566"/>
      <c r="C52" s="412"/>
      <c r="D52" s="32"/>
      <c r="E52" s="428">
        <f ca="1">TODAY()</f>
        <v>43159</v>
      </c>
      <c r="F52" s="428"/>
      <c r="G52" s="428"/>
      <c r="H52" s="428"/>
      <c r="I52" s="32"/>
      <c r="J52" s="32"/>
      <c r="K52" s="32"/>
      <c r="L52" s="32"/>
      <c r="M52" s="32"/>
      <c r="N52" s="32"/>
      <c r="O52" s="32"/>
      <c r="P52" s="32"/>
      <c r="Q52" s="32"/>
      <c r="R52" s="32"/>
      <c r="S52" s="32"/>
      <c r="T52" s="32"/>
      <c r="U52" s="32"/>
      <c r="V52" s="32"/>
      <c r="W52" s="32"/>
      <c r="X52" s="32"/>
      <c r="Y52" s="32"/>
      <c r="Z52" s="32"/>
      <c r="AA52" s="135"/>
      <c r="AF52" s="41">
        <v>40</v>
      </c>
      <c r="AG52" s="41">
        <f t="shared" si="26"/>
        <v>0</v>
      </c>
      <c r="AH52" s="41">
        <f t="shared" si="27"/>
        <v>0</v>
      </c>
      <c r="AI52" s="41">
        <f t="shared" si="12"/>
        <v>0</v>
      </c>
      <c r="AJ52" s="41">
        <f t="shared" si="13"/>
        <v>0</v>
      </c>
      <c r="AK52" s="42" t="str">
        <f>IF(VLOOKUP(AF52,データベース!$A$29:$G$78,2)=0,"",VLOOKUP(AF52,データベース!$A$29:$G$78,2))</f>
        <v/>
      </c>
      <c r="AL52" s="42" t="str">
        <f>IF(VLOOKUP(AF52,データベース!$A$29:$G$78,5)=0,"",VLOOKUP(AF52,データベース!$A$29:$G$78,5))</f>
        <v/>
      </c>
      <c r="AM52" s="43" t="str">
        <f t="shared" si="14"/>
        <v>　</v>
      </c>
    </row>
    <row r="53" spans="1:39" ht="21" customHeight="1">
      <c r="A53" s="411"/>
      <c r="B53" s="566"/>
      <c r="C53" s="412"/>
      <c r="D53" s="32"/>
      <c r="E53" s="428"/>
      <c r="F53" s="428"/>
      <c r="G53" s="428"/>
      <c r="H53" s="428"/>
      <c r="I53" s="32"/>
      <c r="J53" s="147"/>
      <c r="K53" s="147"/>
      <c r="L53" s="147"/>
      <c r="M53" s="147"/>
      <c r="N53" s="147"/>
      <c r="O53" s="147"/>
      <c r="P53" s="568" t="str">
        <f>IF(データベース!A10="","",データベース!A10)</f>
        <v/>
      </c>
      <c r="Q53" s="568"/>
      <c r="R53" s="568"/>
      <c r="S53" s="568"/>
      <c r="T53" s="568"/>
      <c r="U53" s="568"/>
      <c r="V53" s="568"/>
      <c r="W53" s="568"/>
      <c r="X53" s="568"/>
      <c r="Y53" s="568"/>
      <c r="Z53" s="32"/>
      <c r="AA53" s="135"/>
      <c r="AF53" s="41">
        <v>41</v>
      </c>
      <c r="AG53" s="41">
        <f t="shared" si="26"/>
        <v>0</v>
      </c>
      <c r="AH53" s="41">
        <f t="shared" si="27"/>
        <v>0</v>
      </c>
      <c r="AI53" s="41">
        <f t="shared" si="12"/>
        <v>0</v>
      </c>
      <c r="AJ53" s="41">
        <f t="shared" si="13"/>
        <v>0</v>
      </c>
      <c r="AK53" s="42" t="str">
        <f>IF(VLOOKUP(AF53,データベース!$A$29:$G$78,2)=0,"",VLOOKUP(AF53,データベース!$A$29:$G$78,2))</f>
        <v/>
      </c>
      <c r="AL53" s="42" t="str">
        <f>IF(VLOOKUP(AF53,データベース!$A$29:$G$78,5)=0,"",VLOOKUP(AF53,データベース!$A$29:$G$78,5))</f>
        <v/>
      </c>
      <c r="AM53" s="43" t="str">
        <f t="shared" si="14"/>
        <v>　</v>
      </c>
    </row>
    <row r="54" spans="1:39" ht="21" customHeight="1">
      <c r="A54" s="411"/>
      <c r="B54" s="566"/>
      <c r="C54" s="412"/>
      <c r="D54" s="147"/>
      <c r="E54" s="147"/>
      <c r="F54" s="415" t="str">
        <f>IF(データベース!A8="","",データベース!A8&amp;データベース!D8&amp;データベース!G8)</f>
        <v/>
      </c>
      <c r="G54" s="415"/>
      <c r="H54" s="415"/>
      <c r="I54" s="415"/>
      <c r="J54" s="415"/>
      <c r="K54" s="415"/>
      <c r="L54" s="415"/>
      <c r="M54" s="415"/>
      <c r="N54" s="416" t="s">
        <v>176</v>
      </c>
      <c r="O54" s="416"/>
      <c r="P54" s="569"/>
      <c r="Q54" s="569"/>
      <c r="R54" s="569"/>
      <c r="S54" s="569"/>
      <c r="T54" s="569"/>
      <c r="U54" s="569"/>
      <c r="V54" s="569"/>
      <c r="W54" s="569"/>
      <c r="X54" s="569"/>
      <c r="Y54" s="569"/>
      <c r="Z54" s="148" t="s">
        <v>13</v>
      </c>
      <c r="AA54" s="135"/>
      <c r="AF54" s="41">
        <v>42</v>
      </c>
      <c r="AG54" s="41">
        <f t="shared" si="26"/>
        <v>0</v>
      </c>
      <c r="AH54" s="41">
        <f t="shared" si="27"/>
        <v>0</v>
      </c>
      <c r="AI54" s="41">
        <f t="shared" si="12"/>
        <v>0</v>
      </c>
      <c r="AJ54" s="41">
        <f t="shared" si="13"/>
        <v>0</v>
      </c>
      <c r="AK54" s="42" t="str">
        <f>IF(VLOOKUP(AF54,データベース!$A$29:$G$78,2)=0,"",VLOOKUP(AF54,データベース!$A$29:$G$78,2))</f>
        <v/>
      </c>
      <c r="AL54" s="42" t="str">
        <f>IF(VLOOKUP(AF54,データベース!$A$29:$G$78,5)=0,"",VLOOKUP(AF54,データベース!$A$29:$G$78,5))</f>
        <v/>
      </c>
      <c r="AM54" s="43" t="str">
        <f t="shared" si="14"/>
        <v>　</v>
      </c>
    </row>
    <row r="55" spans="1:39" ht="21" customHeight="1" thickBot="1">
      <c r="A55" s="413"/>
      <c r="B55" s="567"/>
      <c r="C55" s="414"/>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6"/>
      <c r="AF55" s="41">
        <v>43</v>
      </c>
      <c r="AG55" s="41">
        <f t="shared" si="26"/>
        <v>0</v>
      </c>
      <c r="AH55" s="41">
        <f t="shared" si="27"/>
        <v>0</v>
      </c>
      <c r="AI55" s="41">
        <f t="shared" si="12"/>
        <v>0</v>
      </c>
      <c r="AJ55" s="41">
        <f t="shared" si="13"/>
        <v>0</v>
      </c>
      <c r="AK55" s="42" t="str">
        <f>IF(VLOOKUP(AF55,データベース!$A$29:$G$78,2)=0,"",VLOOKUP(AF55,データベース!$A$29:$G$78,2))</f>
        <v/>
      </c>
      <c r="AL55" s="42" t="str">
        <f>IF(VLOOKUP(AF55,データベース!$A$29:$G$78,5)=0,"",VLOOKUP(AF55,データベース!$A$29:$G$78,5))</f>
        <v/>
      </c>
      <c r="AM55" s="43" t="str">
        <f t="shared" si="14"/>
        <v>　</v>
      </c>
    </row>
    <row r="56" spans="1:39" ht="21" customHeight="1">
      <c r="AF56" s="41">
        <v>44</v>
      </c>
      <c r="AG56" s="41">
        <f t="shared" si="26"/>
        <v>0</v>
      </c>
      <c r="AH56" s="41">
        <f t="shared" si="27"/>
        <v>0</v>
      </c>
      <c r="AI56" s="41">
        <f t="shared" si="12"/>
        <v>0</v>
      </c>
      <c r="AJ56" s="41">
        <f t="shared" si="13"/>
        <v>0</v>
      </c>
      <c r="AK56" s="42" t="str">
        <f>IF(VLOOKUP(AF56,データベース!$A$29:$G$78,2)=0,"",VLOOKUP(AF56,データベース!$A$29:$G$78,2))</f>
        <v/>
      </c>
      <c r="AL56" s="42" t="str">
        <f>IF(VLOOKUP(AF56,データベース!$A$29:$G$78,5)=0,"",VLOOKUP(AF56,データベース!$A$29:$G$78,5))</f>
        <v/>
      </c>
      <c r="AM56" s="43" t="str">
        <f t="shared" si="14"/>
        <v>　</v>
      </c>
    </row>
    <row r="57" spans="1:39" ht="21" customHeight="1">
      <c r="AF57" s="41">
        <v>45</v>
      </c>
      <c r="AG57" s="41">
        <f t="shared" si="26"/>
        <v>0</v>
      </c>
      <c r="AH57" s="41">
        <f t="shared" si="27"/>
        <v>0</v>
      </c>
      <c r="AI57" s="41">
        <f t="shared" si="12"/>
        <v>0</v>
      </c>
      <c r="AJ57" s="41">
        <f t="shared" si="13"/>
        <v>0</v>
      </c>
      <c r="AK57" s="42" t="str">
        <f>IF(VLOOKUP(AF57,データベース!$A$29:$G$78,2)=0,"",VLOOKUP(AF57,データベース!$A$29:$G$78,2))</f>
        <v/>
      </c>
      <c r="AL57" s="42" t="str">
        <f>IF(VLOOKUP(AF57,データベース!$A$29:$G$78,5)=0,"",VLOOKUP(AF57,データベース!$A$29:$G$78,5))</f>
        <v/>
      </c>
      <c r="AM57" s="43" t="str">
        <f t="shared" si="14"/>
        <v>　</v>
      </c>
    </row>
    <row r="58" spans="1:39" ht="18" customHeight="1">
      <c r="AF58" s="41">
        <v>46</v>
      </c>
      <c r="AG58" s="41">
        <f t="shared" si="26"/>
        <v>0</v>
      </c>
      <c r="AH58" s="41">
        <f t="shared" si="27"/>
        <v>0</v>
      </c>
      <c r="AI58" s="41">
        <f t="shared" si="12"/>
        <v>0</v>
      </c>
      <c r="AJ58" s="41">
        <f t="shared" si="13"/>
        <v>0</v>
      </c>
      <c r="AK58" s="42" t="str">
        <f>IF(VLOOKUP(AF58,データベース!$A$29:$G$78,2)=0,"",VLOOKUP(AF58,データベース!$A$29:$G$78,2))</f>
        <v/>
      </c>
      <c r="AL58" s="42" t="str">
        <f>IF(VLOOKUP(AF58,データベース!$A$29:$G$78,5)=0,"",VLOOKUP(AF58,データベース!$A$29:$G$78,5))</f>
        <v/>
      </c>
      <c r="AM58" s="43" t="str">
        <f t="shared" si="14"/>
        <v>　</v>
      </c>
    </row>
    <row r="59" spans="1:39" ht="18" customHeight="1">
      <c r="AF59" s="41">
        <v>47</v>
      </c>
      <c r="AG59" s="41">
        <f t="shared" si="26"/>
        <v>0</v>
      </c>
      <c r="AH59" s="41">
        <f t="shared" si="27"/>
        <v>0</v>
      </c>
      <c r="AI59" s="41">
        <f t="shared" si="12"/>
        <v>0</v>
      </c>
      <c r="AJ59" s="41">
        <f t="shared" si="13"/>
        <v>0</v>
      </c>
      <c r="AK59" s="42" t="str">
        <f>IF(VLOOKUP(AF59,データベース!$A$29:$G$78,2)=0,"",VLOOKUP(AF59,データベース!$A$29:$G$78,2))</f>
        <v/>
      </c>
      <c r="AL59" s="42" t="str">
        <f>IF(VLOOKUP(AF59,データベース!$A$29:$G$78,5)=0,"",VLOOKUP(AF59,データベース!$A$29:$G$78,5))</f>
        <v/>
      </c>
      <c r="AM59" s="43" t="str">
        <f t="shared" si="14"/>
        <v>　</v>
      </c>
    </row>
    <row r="60" spans="1:39" ht="18" customHeight="1">
      <c r="AF60" s="41">
        <v>48</v>
      </c>
      <c r="AG60" s="41">
        <f t="shared" si="26"/>
        <v>0</v>
      </c>
      <c r="AH60" s="41">
        <f t="shared" si="27"/>
        <v>0</v>
      </c>
      <c r="AI60" s="41">
        <f t="shared" si="12"/>
        <v>0</v>
      </c>
      <c r="AJ60" s="41">
        <f t="shared" si="13"/>
        <v>0</v>
      </c>
      <c r="AK60" s="42" t="str">
        <f>IF(VLOOKUP(AF60,データベース!$A$29:$G$78,2)=0,"",VLOOKUP(AF60,データベース!$A$29:$G$78,2))</f>
        <v/>
      </c>
      <c r="AL60" s="42" t="str">
        <f>IF(VLOOKUP(AF60,データベース!$A$29:$G$78,5)=0,"",VLOOKUP(AF60,データベース!$A$29:$G$78,5))</f>
        <v/>
      </c>
      <c r="AM60" s="43" t="str">
        <f t="shared" si="14"/>
        <v>　</v>
      </c>
    </row>
    <row r="61" spans="1:39" ht="22.5" customHeight="1">
      <c r="AF61" s="41">
        <v>49</v>
      </c>
      <c r="AG61" s="41">
        <f t="shared" si="26"/>
        <v>0</v>
      </c>
      <c r="AH61" s="41">
        <f t="shared" si="27"/>
        <v>0</v>
      </c>
      <c r="AI61" s="41">
        <f t="shared" si="12"/>
        <v>0</v>
      </c>
      <c r="AJ61" s="41">
        <f t="shared" si="13"/>
        <v>0</v>
      </c>
      <c r="AK61" s="42" t="str">
        <f>IF(VLOOKUP(AF61,データベース!$A$29:$G$78,2)=0,"",VLOOKUP(AF61,データベース!$A$29:$G$78,2))</f>
        <v/>
      </c>
      <c r="AL61" s="42" t="str">
        <f>IF(VLOOKUP(AF61,データベース!$A$29:$G$78,5)=0,"",VLOOKUP(AF61,データベース!$A$29:$G$78,5))</f>
        <v/>
      </c>
      <c r="AM61" s="43" t="str">
        <f t="shared" si="14"/>
        <v>　</v>
      </c>
    </row>
    <row r="62" spans="1:39" ht="22.5" customHeight="1">
      <c r="AF62" s="41">
        <v>50</v>
      </c>
      <c r="AG62" s="41">
        <f t="shared" si="26"/>
        <v>0</v>
      </c>
      <c r="AH62" s="41">
        <f t="shared" si="27"/>
        <v>0</v>
      </c>
      <c r="AI62" s="41">
        <f t="shared" si="12"/>
        <v>0</v>
      </c>
      <c r="AJ62" s="41">
        <f t="shared" si="13"/>
        <v>0</v>
      </c>
      <c r="AK62" s="42" t="str">
        <f>IF(VLOOKUP(AF62,データベース!$A$29:$G$78,2)=0,"",VLOOKUP(AF62,データベース!$A$29:$G$78,2))</f>
        <v/>
      </c>
      <c r="AL62" s="42" t="str">
        <f>IF(VLOOKUP(AF62,データベース!$A$29:$G$78,5)=0,"",VLOOKUP(AF62,データベース!$A$29:$G$78,5))</f>
        <v/>
      </c>
      <c r="AM62" s="43" t="str">
        <f t="shared" si="14"/>
        <v>　</v>
      </c>
    </row>
    <row r="63" spans="1:39" ht="22.5" customHeight="1">
      <c r="AG63" s="47">
        <f>SUM(AG13:AG62)</f>
        <v>0</v>
      </c>
      <c r="AH63" s="47">
        <f>SUM(AH13:AH62)</f>
        <v>0</v>
      </c>
      <c r="AI63" s="47">
        <f t="shared" si="12"/>
        <v>0</v>
      </c>
      <c r="AJ63" s="47">
        <f t="shared" si="13"/>
        <v>0</v>
      </c>
    </row>
  </sheetData>
  <sheetProtection sheet="1" objects="1" scenarios="1"/>
  <mergeCells count="203">
    <mergeCell ref="A13:B13"/>
    <mergeCell ref="A14:B14"/>
    <mergeCell ref="A15:B15"/>
    <mergeCell ref="A16:B16"/>
    <mergeCell ref="A17:B17"/>
    <mergeCell ref="O35:P35"/>
    <mergeCell ref="E36:F36"/>
    <mergeCell ref="H36:I36"/>
    <mergeCell ref="K36:L36"/>
    <mergeCell ref="M36:N36"/>
    <mergeCell ref="O36:P36"/>
    <mergeCell ref="H32:I32"/>
    <mergeCell ref="K32:L32"/>
    <mergeCell ref="M32:N32"/>
    <mergeCell ref="O32:P32"/>
    <mergeCell ref="A33:A36"/>
    <mergeCell ref="M28:N28"/>
    <mergeCell ref="O28:P28"/>
    <mergeCell ref="A29:A32"/>
    <mergeCell ref="A25:A28"/>
    <mergeCell ref="D20:J20"/>
    <mergeCell ref="K20:L20"/>
    <mergeCell ref="M20:N20"/>
    <mergeCell ref="O20:P20"/>
    <mergeCell ref="A50:C55"/>
    <mergeCell ref="E52:H53"/>
    <mergeCell ref="P53:Y54"/>
    <mergeCell ref="F54:M54"/>
    <mergeCell ref="N54:O54"/>
    <mergeCell ref="I46:L46"/>
    <mergeCell ref="M46:N47"/>
    <mergeCell ref="O46:Z46"/>
    <mergeCell ref="E47:F47"/>
    <mergeCell ref="I47:K47"/>
    <mergeCell ref="O47:Y47"/>
    <mergeCell ref="T43:U44"/>
    <mergeCell ref="V43:Z43"/>
    <mergeCell ref="E44:F44"/>
    <mergeCell ref="I44:K44"/>
    <mergeCell ref="O44:R44"/>
    <mergeCell ref="V44:Y44"/>
    <mergeCell ref="M40:N40"/>
    <mergeCell ref="O40:P40"/>
    <mergeCell ref="A43:C47"/>
    <mergeCell ref="E43:G43"/>
    <mergeCell ref="H43:H44"/>
    <mergeCell ref="I43:L43"/>
    <mergeCell ref="M43:N44"/>
    <mergeCell ref="O43:S43"/>
    <mergeCell ref="E46:G46"/>
    <mergeCell ref="H46:H47"/>
    <mergeCell ref="A37:A40"/>
    <mergeCell ref="E42:G42"/>
    <mergeCell ref="I42:L42"/>
    <mergeCell ref="O42:S42"/>
    <mergeCell ref="AC37:AC40"/>
    <mergeCell ref="E38:F38"/>
    <mergeCell ref="H38:I38"/>
    <mergeCell ref="K38:L38"/>
    <mergeCell ref="M38:N38"/>
    <mergeCell ref="O38:P38"/>
    <mergeCell ref="E39:F39"/>
    <mergeCell ref="H39:I39"/>
    <mergeCell ref="K39:L39"/>
    <mergeCell ref="M39:N39"/>
    <mergeCell ref="E37:F37"/>
    <mergeCell ref="H37:I37"/>
    <mergeCell ref="K37:L37"/>
    <mergeCell ref="M37:N37"/>
    <mergeCell ref="O37:P37"/>
    <mergeCell ref="O39:P39"/>
    <mergeCell ref="E40:F40"/>
    <mergeCell ref="H40:I40"/>
    <mergeCell ref="K40:L40"/>
    <mergeCell ref="AC33:AC36"/>
    <mergeCell ref="E34:F34"/>
    <mergeCell ref="H34:I34"/>
    <mergeCell ref="K34:L34"/>
    <mergeCell ref="M34:N34"/>
    <mergeCell ref="O34:P34"/>
    <mergeCell ref="E35:F35"/>
    <mergeCell ref="H35:I35"/>
    <mergeCell ref="K35:L35"/>
    <mergeCell ref="M35:N35"/>
    <mergeCell ref="E33:F33"/>
    <mergeCell ref="H33:I33"/>
    <mergeCell ref="K33:L33"/>
    <mergeCell ref="M33:N33"/>
    <mergeCell ref="O33:P33"/>
    <mergeCell ref="AC29:AC32"/>
    <mergeCell ref="E30:F30"/>
    <mergeCell ref="H30:I30"/>
    <mergeCell ref="K30:L30"/>
    <mergeCell ref="M30:N30"/>
    <mergeCell ref="O30:P30"/>
    <mergeCell ref="E31:F31"/>
    <mergeCell ref="H31:I31"/>
    <mergeCell ref="K31:L31"/>
    <mergeCell ref="M31:N31"/>
    <mergeCell ref="E29:F29"/>
    <mergeCell ref="H29:I29"/>
    <mergeCell ref="K29:L29"/>
    <mergeCell ref="M29:N29"/>
    <mergeCell ref="O29:P29"/>
    <mergeCell ref="O31:P31"/>
    <mergeCell ref="E32:F32"/>
    <mergeCell ref="AC25:AC28"/>
    <mergeCell ref="E26:F26"/>
    <mergeCell ref="H26:I26"/>
    <mergeCell ref="K26:L26"/>
    <mergeCell ref="M26:N26"/>
    <mergeCell ref="O26:P26"/>
    <mergeCell ref="E27:F27"/>
    <mergeCell ref="H27:I27"/>
    <mergeCell ref="K27:L27"/>
    <mergeCell ref="M27:N27"/>
    <mergeCell ref="E25:F25"/>
    <mergeCell ref="H25:I25"/>
    <mergeCell ref="K25:L25"/>
    <mergeCell ref="M25:N25"/>
    <mergeCell ref="O25:P25"/>
    <mergeCell ref="O27:P27"/>
    <mergeCell ref="E28:F28"/>
    <mergeCell ref="H28:I28"/>
    <mergeCell ref="K28:L28"/>
    <mergeCell ref="AC21:AC24"/>
    <mergeCell ref="E22:F22"/>
    <mergeCell ref="H22:I22"/>
    <mergeCell ref="K22:L22"/>
    <mergeCell ref="M22:N22"/>
    <mergeCell ref="O22:P22"/>
    <mergeCell ref="E23:F23"/>
    <mergeCell ref="H23:I23"/>
    <mergeCell ref="K23:L23"/>
    <mergeCell ref="Q20:AA20"/>
    <mergeCell ref="A21:A24"/>
    <mergeCell ref="E21:F21"/>
    <mergeCell ref="H21:I21"/>
    <mergeCell ref="K21:L21"/>
    <mergeCell ref="M21:N21"/>
    <mergeCell ref="M23:N23"/>
    <mergeCell ref="O23:P23"/>
    <mergeCell ref="E24:F24"/>
    <mergeCell ref="H24:I24"/>
    <mergeCell ref="K24:L24"/>
    <mergeCell ref="M24:N24"/>
    <mergeCell ref="O24:P24"/>
    <mergeCell ref="O21:P21"/>
    <mergeCell ref="A18:C18"/>
    <mergeCell ref="E18:F18"/>
    <mergeCell ref="H18:I18"/>
    <mergeCell ref="K18:L18"/>
    <mergeCell ref="M18:N18"/>
    <mergeCell ref="O18:P18"/>
    <mergeCell ref="E17:F17"/>
    <mergeCell ref="H17:I17"/>
    <mergeCell ref="K17:L17"/>
    <mergeCell ref="M17:N17"/>
    <mergeCell ref="O17:P17"/>
    <mergeCell ref="E16:F16"/>
    <mergeCell ref="H16:I16"/>
    <mergeCell ref="K16:L16"/>
    <mergeCell ref="M16:N16"/>
    <mergeCell ref="O16:P16"/>
    <mergeCell ref="E15:F15"/>
    <mergeCell ref="H15:I15"/>
    <mergeCell ref="K15:L15"/>
    <mergeCell ref="M15:N15"/>
    <mergeCell ref="O15:P15"/>
    <mergeCell ref="E14:F14"/>
    <mergeCell ref="H14:I14"/>
    <mergeCell ref="K14:L14"/>
    <mergeCell ref="M14:N14"/>
    <mergeCell ref="O14:P14"/>
    <mergeCell ref="O12:P12"/>
    <mergeCell ref="Q12:AA12"/>
    <mergeCell ref="E13:F13"/>
    <mergeCell ref="H13:I13"/>
    <mergeCell ref="K13:L13"/>
    <mergeCell ref="M13:N13"/>
    <mergeCell ref="O13:P13"/>
    <mergeCell ref="A4:AA4"/>
    <mergeCell ref="A5:C5"/>
    <mergeCell ref="D5:G5"/>
    <mergeCell ref="L5:P5"/>
    <mergeCell ref="Q5:AA5"/>
    <mergeCell ref="AF11:AM12"/>
    <mergeCell ref="A9:C9"/>
    <mergeCell ref="D12:J12"/>
    <mergeCell ref="K12:L12"/>
    <mergeCell ref="M12:N12"/>
    <mergeCell ref="A7:C7"/>
    <mergeCell ref="D7:K7"/>
    <mergeCell ref="L7:P7"/>
    <mergeCell ref="A8:C8"/>
    <mergeCell ref="D8:K8"/>
    <mergeCell ref="L8:P8"/>
    <mergeCell ref="A12:B12"/>
    <mergeCell ref="AC4:AD4"/>
    <mergeCell ref="AF4:AM4"/>
    <mergeCell ref="AC5:AD5"/>
    <mergeCell ref="D9:K9"/>
    <mergeCell ref="AC9:AD9"/>
  </mergeCells>
  <phoneticPr fontId="1"/>
  <printOptions horizontalCentered="1" verticalCentered="1"/>
  <pageMargins left="0.39370078740157483" right="0.39370078740157483" top="0.19685039370078741" bottom="0.39370078740157483" header="0.31496062992125984" footer="0.31496062992125984"/>
  <pageSetup paperSize="9" scale="72" orientation="portrait" horizontalDpi="300" verticalDpi="300" r:id="rId1"/>
</worksheet>
</file>

<file path=xl/worksheets/sheet14.xml><?xml version="1.0" encoding="utf-8"?>
<worksheet xmlns="http://schemas.openxmlformats.org/spreadsheetml/2006/main" xmlns:r="http://schemas.openxmlformats.org/officeDocument/2006/relationships">
  <sheetPr codeName="Sheet10"/>
  <dimension ref="A1:AI57"/>
  <sheetViews>
    <sheetView zoomScale="70" zoomScaleNormal="70" workbookViewId="0">
      <selection activeCell="A2" sqref="A2:S2"/>
    </sheetView>
  </sheetViews>
  <sheetFormatPr defaultRowHeight="52.5" customHeight="1"/>
  <cols>
    <col min="1" max="2" width="11.25" style="17" customWidth="1"/>
    <col min="3" max="3" width="4.375" style="17" customWidth="1"/>
    <col min="4" max="5" width="11.25" style="17" customWidth="1"/>
    <col min="6" max="8" width="10" style="17" customWidth="1"/>
    <col min="9" max="19" width="3" style="17" customWidth="1"/>
    <col min="20" max="20" width="3.25" style="17" customWidth="1"/>
    <col min="21" max="21" width="10.5" style="17" bestFit="1" customWidth="1"/>
    <col min="22" max="22" width="9" style="17"/>
    <col min="23" max="23" width="3.25" style="33" customWidth="1"/>
    <col min="24" max="25" width="4.5" style="17" hidden="1" customWidth="1"/>
    <col min="26" max="26" width="3.75" style="47" customWidth="1"/>
    <col min="27" max="28" width="7.5" style="47" customWidth="1"/>
    <col min="29" max="29" width="8.75" style="47" hidden="1" customWidth="1"/>
    <col min="30" max="30" width="8.75" style="56" hidden="1" customWidth="1"/>
    <col min="31" max="31" width="8.75" style="47" hidden="1" customWidth="1"/>
    <col min="32" max="32" width="3.5" style="17" customWidth="1"/>
    <col min="33" max="33" width="8.75" style="17" hidden="1" customWidth="1"/>
    <col min="34" max="34" width="9" style="17" hidden="1" customWidth="1"/>
    <col min="35" max="35" width="16.125" style="17" bestFit="1" customWidth="1"/>
    <col min="36" max="16384" width="9" style="17"/>
  </cols>
  <sheetData>
    <row r="1" spans="1:35" ht="52.5" customHeight="1">
      <c r="A1" s="595" t="str">
        <f>IF(V2="","",IF(V2=1,"山形県高等学校新人柔道大会","全国高等学校柔道選手権山形県予選会"))</f>
        <v/>
      </c>
      <c r="B1" s="595"/>
      <c r="C1" s="595"/>
      <c r="D1" s="595"/>
      <c r="E1" s="595"/>
      <c r="F1" s="595"/>
      <c r="G1" s="595"/>
      <c r="H1" s="595"/>
      <c r="I1" s="595"/>
      <c r="J1" s="595"/>
      <c r="K1" s="595"/>
      <c r="L1" s="595"/>
      <c r="M1" s="595"/>
      <c r="N1" s="595"/>
      <c r="O1" s="595"/>
      <c r="P1" s="595"/>
      <c r="Q1" s="595"/>
      <c r="R1" s="595"/>
      <c r="S1" s="595"/>
      <c r="U1" s="409" t="s">
        <v>166</v>
      </c>
      <c r="V1" s="493"/>
      <c r="W1" s="18"/>
      <c r="Z1" s="597" t="s">
        <v>207</v>
      </c>
      <c r="AA1" s="598"/>
      <c r="AB1" s="599"/>
      <c r="AC1" s="19"/>
      <c r="AD1" s="19"/>
      <c r="AE1" s="19"/>
    </row>
    <row r="2" spans="1:35" ht="52.5" customHeight="1" thickBot="1">
      <c r="A2" s="596" t="s">
        <v>163</v>
      </c>
      <c r="B2" s="596"/>
      <c r="C2" s="596"/>
      <c r="D2" s="596"/>
      <c r="E2" s="596"/>
      <c r="F2" s="596"/>
      <c r="G2" s="596"/>
      <c r="H2" s="596"/>
      <c r="I2" s="596"/>
      <c r="J2" s="596"/>
      <c r="K2" s="596"/>
      <c r="L2" s="596"/>
      <c r="M2" s="596"/>
      <c r="N2" s="596"/>
      <c r="O2" s="596"/>
      <c r="P2" s="596"/>
      <c r="Q2" s="596"/>
      <c r="R2" s="596"/>
      <c r="S2" s="596"/>
      <c r="U2" s="20" t="s">
        <v>167</v>
      </c>
      <c r="V2" s="11"/>
      <c r="W2" s="18"/>
      <c r="X2" s="17">
        <f>V2*100</f>
        <v>0</v>
      </c>
      <c r="Z2" s="21">
        <v>1</v>
      </c>
      <c r="AA2" s="22" t="str">
        <f>IF(VLOOKUP(Z2,データベース!$A$16:$G$20,2)=0,"",VLOOKUP(Z2,データベース!$A$16:$G$20,2))</f>
        <v/>
      </c>
      <c r="AB2" s="23" t="str">
        <f>IF(VLOOKUP(Z2,データベース!$A$16:$G$20,5)=0,"",VLOOKUP(Z2,データベース!$A$16:$G$20,5))</f>
        <v/>
      </c>
      <c r="AC2" s="18"/>
      <c r="AD2" s="18"/>
      <c r="AE2" s="18"/>
      <c r="AI2" s="24"/>
    </row>
    <row r="3" spans="1:35" ht="52.5" customHeight="1" thickBot="1">
      <c r="A3" s="25"/>
      <c r="B3" s="25"/>
      <c r="C3" s="25"/>
      <c r="D3" s="25"/>
      <c r="E3" s="25"/>
      <c r="F3" s="25"/>
      <c r="G3" s="25"/>
      <c r="H3" s="25"/>
      <c r="I3" s="25"/>
      <c r="J3" s="25"/>
      <c r="K3" s="25"/>
      <c r="L3" s="25"/>
      <c r="M3" s="25"/>
      <c r="N3" s="25"/>
      <c r="O3" s="25"/>
      <c r="P3" s="25"/>
      <c r="Q3" s="25"/>
      <c r="R3" s="25"/>
      <c r="S3" s="25"/>
      <c r="U3" s="409" t="s">
        <v>262</v>
      </c>
      <c r="V3" s="493"/>
      <c r="W3" s="18"/>
      <c r="Z3" s="21">
        <v>2</v>
      </c>
      <c r="AA3" s="22" t="str">
        <f>IF(VLOOKUP(Z3,データベース!$A$16:$G$20,2)=0,"",VLOOKUP(Z3,データベース!$A$16:$G$20,2))</f>
        <v/>
      </c>
      <c r="AB3" s="23" t="str">
        <f>IF(VLOOKUP(Z3,データベース!$A$16:$G$20,5)=0,"",VLOOKUP(Z3,データベース!$A$16:$G$20,5))</f>
        <v/>
      </c>
      <c r="AC3" s="18"/>
      <c r="AD3" s="18"/>
      <c r="AE3" s="18"/>
      <c r="AI3" s="24"/>
    </row>
    <row r="4" spans="1:35" ht="52.5" customHeight="1" thickBot="1">
      <c r="A4" s="26" t="s">
        <v>158</v>
      </c>
      <c r="B4" s="580" t="str">
        <f>データベース!A8&amp;データベース!D8&amp;データベース!G8</f>
        <v>高等学校</v>
      </c>
      <c r="C4" s="580"/>
      <c r="D4" s="580"/>
      <c r="E4" s="580"/>
      <c r="F4" s="580"/>
      <c r="G4" s="27" t="s">
        <v>2</v>
      </c>
      <c r="H4" s="583" t="str">
        <f>IF(V4="","",VLOOKUP(V4,$Z$2:$AB$6,2)&amp;"　"&amp;VLOOKUP(V4,$Z$2:$AB$6,3))</f>
        <v/>
      </c>
      <c r="I4" s="584"/>
      <c r="J4" s="584"/>
      <c r="K4" s="584"/>
      <c r="L4" s="584"/>
      <c r="M4" s="584"/>
      <c r="N4" s="584"/>
      <c r="O4" s="584"/>
      <c r="P4" s="584"/>
      <c r="Q4" s="584"/>
      <c r="R4" s="402" t="s">
        <v>13</v>
      </c>
      <c r="S4" s="585"/>
      <c r="T4" s="28"/>
      <c r="U4" s="29" t="s">
        <v>263</v>
      </c>
      <c r="V4" s="8"/>
      <c r="W4" s="19"/>
      <c r="X4" s="28"/>
      <c r="Y4" s="28"/>
      <c r="Z4" s="21">
        <v>3</v>
      </c>
      <c r="AA4" s="22" t="str">
        <f>IF(VLOOKUP(Z4,データベース!$A$16:$G$20,2)=0,"",VLOOKUP(Z4,データベース!$A$16:$G$20,2))</f>
        <v/>
      </c>
      <c r="AB4" s="23" t="str">
        <f>IF(VLOOKUP(Z4,データベース!$A$16:$G$20,5)=0,"",VLOOKUP(Z4,データベース!$A$16:$G$20,5))</f>
        <v/>
      </c>
      <c r="AC4" s="18"/>
      <c r="AD4" s="18"/>
      <c r="AE4" s="18"/>
      <c r="AI4" s="24"/>
    </row>
    <row r="5" spans="1:35" ht="52.5" customHeight="1" thickBot="1">
      <c r="U5" s="389" t="s">
        <v>161</v>
      </c>
      <c r="V5" s="390"/>
      <c r="W5" s="18"/>
      <c r="Z5" s="21">
        <v>4</v>
      </c>
      <c r="AA5" s="22" t="str">
        <f>IF(VLOOKUP(Z5,データベース!$A$16:$G$20,2)=0,"",VLOOKUP(Z5,データベース!$A$16:$G$20,2))</f>
        <v/>
      </c>
      <c r="AB5" s="23" t="str">
        <f>IF(VLOOKUP(Z5,データベース!$A$16:$G$20,5)=0,"",VLOOKUP(Z5,データベース!$A$16:$G$20,5))</f>
        <v/>
      </c>
      <c r="AC5" s="18"/>
      <c r="AD5" s="18"/>
      <c r="AE5" s="18"/>
      <c r="AI5" s="24"/>
    </row>
    <row r="6" spans="1:35" ht="52.5" customHeight="1" thickBot="1">
      <c r="A6" s="30" t="s">
        <v>161</v>
      </c>
      <c r="B6" s="581" t="str">
        <f>IF(V6="","",IF(V6=1,"男子団体戦 ","女子団体戦"))</f>
        <v/>
      </c>
      <c r="C6" s="581"/>
      <c r="D6" s="581"/>
      <c r="E6" s="581"/>
      <c r="F6" s="582"/>
      <c r="U6" s="29" t="s">
        <v>168</v>
      </c>
      <c r="V6" s="8"/>
      <c r="W6" s="18"/>
      <c r="X6" s="17">
        <f>V6*10</f>
        <v>0</v>
      </c>
      <c r="Z6" s="21">
        <v>5</v>
      </c>
      <c r="AA6" s="22" t="str">
        <f>IF(VLOOKUP(Z6,データベース!$A$16:$G$20,2)=0,"",VLOOKUP(Z6,データベース!$A$16:$G$20,2))</f>
        <v/>
      </c>
      <c r="AB6" s="23" t="str">
        <f>IF(VLOOKUP(Z6,データベース!$A$16:$G$20,5)=0,"",VLOOKUP(Z6,データベース!$A$16:$G$20,5))</f>
        <v/>
      </c>
      <c r="AC6" s="18"/>
      <c r="AD6" s="18"/>
      <c r="AE6" s="18"/>
      <c r="AI6" s="24"/>
    </row>
    <row r="7" spans="1:35" ht="52.5" customHeight="1" thickBot="1">
      <c r="A7" s="31"/>
      <c r="B7" s="32"/>
      <c r="C7" s="32"/>
      <c r="D7" s="32"/>
      <c r="E7" s="32"/>
      <c r="X7" s="17">
        <f>X2+X6</f>
        <v>0</v>
      </c>
      <c r="Y7" s="17">
        <f t="shared" ref="Y7:Y13" si="0">$X$2+$X$6+Z8</f>
        <v>1</v>
      </c>
      <c r="Z7" s="600" t="s">
        <v>169</v>
      </c>
      <c r="AA7" s="600"/>
      <c r="AB7" s="600"/>
      <c r="AC7" s="34"/>
      <c r="AD7" s="35"/>
      <c r="AE7" s="35"/>
      <c r="AF7" s="601" t="s">
        <v>170</v>
      </c>
      <c r="AG7" s="601"/>
      <c r="AH7" s="601"/>
      <c r="AI7" s="601"/>
    </row>
    <row r="8" spans="1:35" ht="52.5" customHeight="1" thickBot="1">
      <c r="A8" s="590" t="s">
        <v>159</v>
      </c>
      <c r="B8" s="591"/>
      <c r="C8" s="603" t="s">
        <v>175</v>
      </c>
      <c r="D8" s="591"/>
      <c r="E8" s="36" t="str">
        <f>"№"&amp;V9</f>
        <v>№</v>
      </c>
      <c r="F8" s="37" t="s">
        <v>5</v>
      </c>
      <c r="G8" s="37" t="s">
        <v>6</v>
      </c>
      <c r="H8" s="37" t="s">
        <v>7</v>
      </c>
      <c r="I8" s="586" t="s">
        <v>32</v>
      </c>
      <c r="J8" s="586"/>
      <c r="K8" s="586"/>
      <c r="L8" s="586"/>
      <c r="M8" s="586"/>
      <c r="N8" s="586"/>
      <c r="O8" s="586"/>
      <c r="P8" s="586"/>
      <c r="Q8" s="586"/>
      <c r="R8" s="586"/>
      <c r="S8" s="587"/>
      <c r="U8" s="30" t="s">
        <v>4</v>
      </c>
      <c r="V8" s="38" t="s">
        <v>171</v>
      </c>
      <c r="W8" s="39"/>
      <c r="Y8" s="17">
        <f t="shared" si="0"/>
        <v>2</v>
      </c>
      <c r="Z8" s="40">
        <v>1</v>
      </c>
      <c r="AA8" s="6" t="str">
        <f t="shared" ref="AA8:AA14" si="1">IF(ISERROR(VLOOKUP(Y7,$AC$8:$AE$29,2,0)),"",VLOOKUP(Y7,$AC$8:$AE$29,2,0))</f>
        <v/>
      </c>
      <c r="AB8" s="7" t="str">
        <f t="shared" ref="AB8:AB14" si="2">IF(ISERROR(VLOOKUP(Y7,$AC$8:$AE$29,3,0)),"",VLOOKUP(Y7,$AC$8:$AE$29,3,0))</f>
        <v/>
      </c>
      <c r="AC8" s="41">
        <v>111</v>
      </c>
      <c r="AD8" s="42" t="str">
        <f>県新人【男】!D13</f>
        <v/>
      </c>
      <c r="AE8" s="42" t="str">
        <f>県新人【男】!G13</f>
        <v/>
      </c>
      <c r="AF8" s="41">
        <v>1</v>
      </c>
      <c r="AG8" s="42" t="str">
        <f>IF(VLOOKUP(AF8,データベース!$A$29:$G$78,2)=0,"",VLOOKUP(AF8,データベース!$A$29:$G$78,2))</f>
        <v/>
      </c>
      <c r="AH8" s="42" t="str">
        <f>IF(VLOOKUP(AF8,データベース!$A$29:$G$78,5)=0,"",VLOOKUP(AF8,データベース!$A$29:$G$78,5))</f>
        <v/>
      </c>
      <c r="AI8" s="43" t="str">
        <f>AG8&amp;"　"&amp;AH8</f>
        <v>　</v>
      </c>
    </row>
    <row r="9" spans="1:35" ht="52.5" customHeight="1" thickBot="1">
      <c r="A9" s="588" t="e">
        <f>VLOOKUP(V9,Z8:AB14,2,0)</f>
        <v>#N/A</v>
      </c>
      <c r="B9" s="589"/>
      <c r="C9" s="44"/>
      <c r="D9" s="593" t="e">
        <f>VLOOKUP(V9,Z8:AB14,3)</f>
        <v>#N/A</v>
      </c>
      <c r="E9" s="594"/>
      <c r="F9" s="45"/>
      <c r="G9" s="45"/>
      <c r="H9" s="45"/>
      <c r="I9" s="613"/>
      <c r="J9" s="614"/>
      <c r="K9" s="614"/>
      <c r="L9" s="614"/>
      <c r="M9" s="614"/>
      <c r="N9" s="614"/>
      <c r="O9" s="614"/>
      <c r="P9" s="614"/>
      <c r="Q9" s="614"/>
      <c r="R9" s="614"/>
      <c r="S9" s="615"/>
      <c r="U9" s="46" t="s">
        <v>165</v>
      </c>
      <c r="V9" s="12"/>
      <c r="W9" s="18"/>
      <c r="Y9" s="17">
        <f t="shared" si="0"/>
        <v>3</v>
      </c>
      <c r="Z9" s="40">
        <v>2</v>
      </c>
      <c r="AA9" s="6" t="str">
        <f t="shared" si="1"/>
        <v/>
      </c>
      <c r="AB9" s="7" t="str">
        <f t="shared" si="2"/>
        <v/>
      </c>
      <c r="AC9" s="41">
        <v>112</v>
      </c>
      <c r="AD9" s="42" t="str">
        <f>県新人【男】!D14</f>
        <v/>
      </c>
      <c r="AE9" s="42" t="str">
        <f>県新人【男】!G14</f>
        <v/>
      </c>
      <c r="AF9" s="41">
        <v>2</v>
      </c>
      <c r="AG9" s="42" t="str">
        <f>IF(VLOOKUP(AF9,データベース!$A$29:$G$78,2)=0,"",VLOOKUP(AF9,データベース!$A$29:$G$78,2))</f>
        <v/>
      </c>
      <c r="AH9" s="42" t="str">
        <f>IF(VLOOKUP(AF9,データベース!$A$29:$G$78,5)=0,"",VLOOKUP(AF9,データベース!$A$29:$G$78,5))</f>
        <v/>
      </c>
      <c r="AI9" s="43" t="str">
        <f t="shared" ref="AI9:AI57" si="3">AG9&amp;"　"&amp;AH9</f>
        <v>　</v>
      </c>
    </row>
    <row r="10" spans="1:35" ht="52.5" customHeight="1" thickBot="1">
      <c r="A10" s="607" t="s">
        <v>162</v>
      </c>
      <c r="B10" s="607"/>
      <c r="C10" s="607"/>
      <c r="D10" s="607"/>
      <c r="E10" s="607"/>
      <c r="F10" s="47"/>
      <c r="G10" s="47"/>
      <c r="H10" s="47"/>
      <c r="I10" s="47"/>
      <c r="J10" s="47"/>
      <c r="K10" s="47"/>
      <c r="L10" s="47"/>
      <c r="M10" s="47"/>
      <c r="N10" s="47"/>
      <c r="O10" s="47"/>
      <c r="P10" s="47"/>
      <c r="Q10" s="47"/>
      <c r="R10" s="47"/>
      <c r="S10" s="47"/>
      <c r="Y10" s="17">
        <f t="shared" si="0"/>
        <v>4</v>
      </c>
      <c r="Z10" s="40">
        <v>3</v>
      </c>
      <c r="AA10" s="6" t="str">
        <f t="shared" si="1"/>
        <v/>
      </c>
      <c r="AB10" s="7" t="str">
        <f t="shared" si="2"/>
        <v/>
      </c>
      <c r="AC10" s="41">
        <v>113</v>
      </c>
      <c r="AD10" s="42" t="str">
        <f>県新人【男】!D15</f>
        <v/>
      </c>
      <c r="AE10" s="42" t="str">
        <f>県新人【男】!G15</f>
        <v/>
      </c>
      <c r="AF10" s="41">
        <v>3</v>
      </c>
      <c r="AG10" s="42" t="str">
        <f>IF(VLOOKUP(AF10,データベース!$A$29:$G$78,2)=0,"",VLOOKUP(AF10,データベース!$A$29:$G$78,2))</f>
        <v/>
      </c>
      <c r="AH10" s="42" t="str">
        <f>IF(VLOOKUP(AF10,データベース!$A$29:$G$78,5)=0,"",VLOOKUP(AF10,データベース!$A$29:$G$78,5))</f>
        <v/>
      </c>
      <c r="AI10" s="43" t="str">
        <f t="shared" si="3"/>
        <v>　</v>
      </c>
    </row>
    <row r="11" spans="1:35" ht="52.5" customHeight="1" thickBot="1">
      <c r="A11" s="590" t="s">
        <v>160</v>
      </c>
      <c r="B11" s="591"/>
      <c r="C11" s="591"/>
      <c r="D11" s="591"/>
      <c r="E11" s="592"/>
      <c r="F11" s="37" t="s">
        <v>5</v>
      </c>
      <c r="G11" s="37" t="s">
        <v>6</v>
      </c>
      <c r="H11" s="37" t="s">
        <v>7</v>
      </c>
      <c r="I11" s="586" t="s">
        <v>32</v>
      </c>
      <c r="J11" s="586"/>
      <c r="K11" s="586"/>
      <c r="L11" s="586"/>
      <c r="M11" s="586"/>
      <c r="N11" s="586"/>
      <c r="O11" s="586"/>
      <c r="P11" s="586"/>
      <c r="Q11" s="586"/>
      <c r="R11" s="586"/>
      <c r="S11" s="587"/>
      <c r="U11" s="30" t="s">
        <v>4</v>
      </c>
      <c r="V11" s="38" t="s">
        <v>172</v>
      </c>
      <c r="W11" s="39"/>
      <c r="Y11" s="17">
        <f t="shared" si="0"/>
        <v>5</v>
      </c>
      <c r="Z11" s="40">
        <v>4</v>
      </c>
      <c r="AA11" s="6" t="str">
        <f t="shared" si="1"/>
        <v/>
      </c>
      <c r="AB11" s="7" t="str">
        <f t="shared" si="2"/>
        <v/>
      </c>
      <c r="AC11" s="41">
        <v>114</v>
      </c>
      <c r="AD11" s="42" t="str">
        <f>県新人【男】!D16</f>
        <v/>
      </c>
      <c r="AE11" s="42" t="str">
        <f>県新人【男】!G16</f>
        <v/>
      </c>
      <c r="AF11" s="41">
        <v>4</v>
      </c>
      <c r="AG11" s="42" t="str">
        <f>IF(VLOOKUP(AF11,データベース!$A$29:$G$78,2)=0,"",VLOOKUP(AF11,データベース!$A$29:$G$78,2))</f>
        <v/>
      </c>
      <c r="AH11" s="42" t="str">
        <f>IF(VLOOKUP(AF11,データベース!$A$29:$G$78,5)=0,"",VLOOKUP(AF11,データベース!$A$29:$G$78,5))</f>
        <v/>
      </c>
      <c r="AI11" s="43" t="str">
        <f t="shared" si="3"/>
        <v>　</v>
      </c>
    </row>
    <row r="12" spans="1:35" ht="52.5" customHeight="1" thickBot="1">
      <c r="A12" s="611" t="e">
        <f>VLOOKUP(V12,データベース!$A$29:$U$78,2)</f>
        <v>#N/A</v>
      </c>
      <c r="B12" s="612"/>
      <c r="C12" s="48"/>
      <c r="D12" s="609" t="e">
        <f>VLOOKUP(V12,データベース!$A$29:$U$78,5)</f>
        <v>#N/A</v>
      </c>
      <c r="E12" s="610"/>
      <c r="F12" s="49" t="e">
        <f>VLOOKUP($V$12,データベース!$A$29:$U$78,8)</f>
        <v>#N/A</v>
      </c>
      <c r="G12" s="49" t="e">
        <f>VLOOKUP($V$12,データベース!$A$29:$U$78,10)</f>
        <v>#N/A</v>
      </c>
      <c r="H12" s="49" t="e">
        <f>VLOOKUP($V$12,データベース!$A$29:$U$78,12)</f>
        <v>#N/A</v>
      </c>
      <c r="I12" s="50" t="e">
        <f>VLOOKUP($V$12,データベース!$A$29:$U$78,16)</f>
        <v>#N/A</v>
      </c>
      <c r="J12" s="51" t="e">
        <f>MID($I$12,1,1)</f>
        <v>#N/A</v>
      </c>
      <c r="K12" s="51" t="e">
        <f>MID($I$12,2,1)</f>
        <v>#N/A</v>
      </c>
      <c r="L12" s="51" t="e">
        <f>MID($I$12,3,1)</f>
        <v>#N/A</v>
      </c>
      <c r="M12" s="51" t="e">
        <f>MID($I$12,4,1)</f>
        <v>#N/A</v>
      </c>
      <c r="N12" s="51" t="e">
        <f>MID($I$12,5,1)</f>
        <v>#N/A</v>
      </c>
      <c r="O12" s="51" t="e">
        <f>MID($I$12,6,1)</f>
        <v>#N/A</v>
      </c>
      <c r="P12" s="51" t="e">
        <f>MID($I$12,7,1)</f>
        <v>#N/A</v>
      </c>
      <c r="Q12" s="51" t="e">
        <f>MID($I$12,8,1)</f>
        <v>#N/A</v>
      </c>
      <c r="R12" s="51" t="e">
        <f>MID($I$12,9,1)</f>
        <v>#N/A</v>
      </c>
      <c r="S12" s="52"/>
      <c r="U12" s="46" t="s">
        <v>164</v>
      </c>
      <c r="V12" s="12"/>
      <c r="W12" s="18"/>
      <c r="Y12" s="17">
        <f t="shared" si="0"/>
        <v>6</v>
      </c>
      <c r="Z12" s="40">
        <v>5</v>
      </c>
      <c r="AA12" s="6" t="str">
        <f t="shared" si="1"/>
        <v/>
      </c>
      <c r="AB12" s="7" t="str">
        <f t="shared" si="2"/>
        <v/>
      </c>
      <c r="AC12" s="41">
        <v>115</v>
      </c>
      <c r="AD12" s="42" t="str">
        <f>県新人【男】!D17</f>
        <v/>
      </c>
      <c r="AE12" s="42" t="str">
        <f>県新人【男】!G17</f>
        <v/>
      </c>
      <c r="AF12" s="41">
        <v>5</v>
      </c>
      <c r="AG12" s="42" t="str">
        <f>IF(VLOOKUP(AF12,データベース!$A$29:$G$78,2)=0,"",VLOOKUP(AF12,データベース!$A$29:$G$78,2))</f>
        <v/>
      </c>
      <c r="AH12" s="42" t="str">
        <f>IF(VLOOKUP(AF12,データベース!$A$29:$G$78,5)=0,"",VLOOKUP(AF12,データベース!$A$29:$G$78,5))</f>
        <v/>
      </c>
      <c r="AI12" s="43" t="str">
        <f t="shared" si="3"/>
        <v>　</v>
      </c>
    </row>
    <row r="13" spans="1:35" ht="52.5" customHeight="1">
      <c r="Y13" s="17">
        <f t="shared" si="0"/>
        <v>7</v>
      </c>
      <c r="Z13" s="40">
        <v>6</v>
      </c>
      <c r="AA13" s="6" t="str">
        <f t="shared" si="1"/>
        <v/>
      </c>
      <c r="AB13" s="7" t="str">
        <f t="shared" si="2"/>
        <v/>
      </c>
      <c r="AC13" s="41">
        <v>116</v>
      </c>
      <c r="AD13" s="42" t="str">
        <f>県新人【男】!D18</f>
        <v/>
      </c>
      <c r="AE13" s="42" t="str">
        <f>県新人【男】!G18</f>
        <v/>
      </c>
      <c r="AF13" s="41">
        <v>6</v>
      </c>
      <c r="AG13" s="42" t="str">
        <f>IF(VLOOKUP(AF13,データベース!$A$29:$G$78,2)=0,"",VLOOKUP(AF13,データベース!$A$29:$G$78,2))</f>
        <v/>
      </c>
      <c r="AH13" s="42" t="str">
        <f>IF(VLOOKUP(AF13,データベース!$A$29:$G$78,5)=0,"",VLOOKUP(AF13,データベース!$A$29:$G$78,5))</f>
        <v/>
      </c>
      <c r="AI13" s="43" t="str">
        <f t="shared" si="3"/>
        <v>　</v>
      </c>
    </row>
    <row r="14" spans="1:35" ht="52.5" customHeight="1">
      <c r="A14" s="608" t="s">
        <v>174</v>
      </c>
      <c r="B14" s="608"/>
      <c r="C14" s="608"/>
      <c r="D14" s="608"/>
      <c r="E14" s="608"/>
      <c r="F14" s="608"/>
      <c r="G14" s="608"/>
      <c r="H14" s="608"/>
      <c r="I14" s="608"/>
      <c r="J14" s="608"/>
      <c r="K14" s="608"/>
      <c r="L14" s="608"/>
      <c r="M14" s="608"/>
      <c r="N14" s="608"/>
      <c r="O14" s="608"/>
      <c r="P14" s="608"/>
      <c r="Q14" s="608"/>
      <c r="R14" s="608"/>
      <c r="S14" s="608"/>
      <c r="Z14" s="40">
        <v>7</v>
      </c>
      <c r="AA14" s="6" t="str">
        <f t="shared" si="1"/>
        <v/>
      </c>
      <c r="AB14" s="7" t="str">
        <f t="shared" si="2"/>
        <v/>
      </c>
      <c r="AC14" s="41">
        <v>121</v>
      </c>
      <c r="AD14" s="42" t="str">
        <f>県新人【女】!D13</f>
        <v/>
      </c>
      <c r="AE14" s="42" t="str">
        <f>県新人【女】!G13</f>
        <v/>
      </c>
      <c r="AF14" s="41">
        <v>7</v>
      </c>
      <c r="AG14" s="42" t="str">
        <f>IF(VLOOKUP(AF14,データベース!$A$29:$G$78,2)=0,"",VLOOKUP(AF14,データベース!$A$29:$G$78,2))</f>
        <v/>
      </c>
      <c r="AH14" s="42" t="str">
        <f>IF(VLOOKUP(AF14,データベース!$A$29:$G$78,5)=0,"",VLOOKUP(AF14,データベース!$A$29:$G$78,5))</f>
        <v/>
      </c>
      <c r="AI14" s="43" t="str">
        <f t="shared" si="3"/>
        <v>　</v>
      </c>
    </row>
    <row r="15" spans="1:35" ht="52.5" customHeight="1">
      <c r="A15" s="604" t="s">
        <v>173</v>
      </c>
      <c r="B15" s="604"/>
      <c r="C15" s="604"/>
      <c r="D15" s="604"/>
      <c r="E15" s="604"/>
      <c r="F15" s="604"/>
      <c r="G15" s="604"/>
      <c r="H15" s="604"/>
      <c r="I15" s="604"/>
      <c r="J15" s="604"/>
      <c r="K15" s="604"/>
      <c r="L15" s="604"/>
      <c r="M15" s="604"/>
      <c r="N15" s="604"/>
      <c r="O15" s="604"/>
      <c r="P15" s="604"/>
      <c r="Q15" s="604"/>
      <c r="R15" s="604"/>
      <c r="S15" s="604"/>
      <c r="AC15" s="41">
        <v>122</v>
      </c>
      <c r="AD15" s="42" t="str">
        <f>県新人【女】!D14</f>
        <v/>
      </c>
      <c r="AE15" s="42" t="str">
        <f>県新人【女】!G14</f>
        <v/>
      </c>
      <c r="AF15" s="41">
        <v>8</v>
      </c>
      <c r="AG15" s="42" t="str">
        <f>IF(VLOOKUP(AF15,データベース!$A$29:$G$78,2)=0,"",VLOOKUP(AF15,データベース!$A$29:$G$78,2))</f>
        <v/>
      </c>
      <c r="AH15" s="42" t="str">
        <f>IF(VLOOKUP(AF15,データベース!$A$29:$G$78,5)=0,"",VLOOKUP(AF15,データベース!$A$29:$G$78,5))</f>
        <v/>
      </c>
      <c r="AI15" s="43" t="str">
        <f t="shared" si="3"/>
        <v>　</v>
      </c>
    </row>
    <row r="16" spans="1:35" ht="52.5" customHeight="1">
      <c r="A16" s="47"/>
      <c r="B16" s="47"/>
      <c r="C16" s="47"/>
      <c r="D16" s="47"/>
      <c r="E16" s="47"/>
      <c r="F16" s="47"/>
      <c r="AC16" s="41">
        <v>123</v>
      </c>
      <c r="AD16" s="42" t="str">
        <f>県新人【女】!D15</f>
        <v/>
      </c>
      <c r="AE16" s="42" t="str">
        <f>県新人【女】!G15</f>
        <v/>
      </c>
      <c r="AF16" s="41">
        <v>9</v>
      </c>
      <c r="AG16" s="42" t="str">
        <f>IF(VLOOKUP(AF16,データベース!$A$29:$G$78,2)=0,"",VLOOKUP(AF16,データベース!$A$29:$G$78,2))</f>
        <v/>
      </c>
      <c r="AH16" s="42" t="str">
        <f>IF(VLOOKUP(AF16,データベース!$A$29:$G$78,5)=0,"",VLOOKUP(AF16,データベース!$A$29:$G$78,5))</f>
        <v/>
      </c>
      <c r="AI16" s="43" t="str">
        <f t="shared" si="3"/>
        <v>　</v>
      </c>
    </row>
    <row r="17" spans="1:35" ht="52.5" customHeight="1">
      <c r="B17" s="606">
        <f ca="1">TODAY()</f>
        <v>43159</v>
      </c>
      <c r="C17" s="606"/>
      <c r="D17" s="606"/>
      <c r="AC17" s="41">
        <v>124</v>
      </c>
      <c r="AD17" s="42" t="str">
        <f>県新人【女】!D16</f>
        <v/>
      </c>
      <c r="AE17" s="42" t="str">
        <f>県新人【女】!G16</f>
        <v/>
      </c>
      <c r="AF17" s="41">
        <v>10</v>
      </c>
      <c r="AG17" s="42" t="str">
        <f>IF(VLOOKUP(AF17,データベース!$A$29:$G$78,2)=0,"",VLOOKUP(AF17,データベース!$A$29:$G$78,2))</f>
        <v/>
      </c>
      <c r="AH17" s="42" t="str">
        <f>IF(VLOOKUP(AF17,データベース!$A$29:$G$78,5)=0,"",VLOOKUP(AF17,データベース!$A$29:$G$78,5))</f>
        <v/>
      </c>
      <c r="AI17" s="43" t="str">
        <f t="shared" si="3"/>
        <v>　</v>
      </c>
    </row>
    <row r="18" spans="1:35" ht="52.5" customHeight="1">
      <c r="A18" s="602" t="str">
        <f>B4</f>
        <v>高等学校</v>
      </c>
      <c r="B18" s="602"/>
      <c r="C18" s="602"/>
      <c r="D18" s="602"/>
      <c r="E18" s="602"/>
      <c r="F18" s="602"/>
      <c r="G18" s="53" t="s">
        <v>176</v>
      </c>
      <c r="H18" s="605">
        <f>データベース!A10</f>
        <v>0</v>
      </c>
      <c r="I18" s="605"/>
      <c r="J18" s="605"/>
      <c r="K18" s="605"/>
      <c r="L18" s="605"/>
      <c r="M18" s="605"/>
      <c r="N18" s="605"/>
      <c r="O18" s="605"/>
      <c r="P18" s="605"/>
      <c r="Q18" s="54" t="s">
        <v>13</v>
      </c>
      <c r="R18" s="55"/>
      <c r="AC18" s="41">
        <v>211</v>
      </c>
      <c r="AD18" s="42" t="str">
        <f>選手権県予選【男】!E13</f>
        <v/>
      </c>
      <c r="AE18" s="42" t="str">
        <f>選手権県予選【男】!H13</f>
        <v/>
      </c>
      <c r="AF18" s="41">
        <v>11</v>
      </c>
      <c r="AG18" s="42" t="str">
        <f>IF(VLOOKUP(AF18,データベース!$A$29:$G$78,2)=0,"",VLOOKUP(AF18,データベース!$A$29:$G$78,2))</f>
        <v/>
      </c>
      <c r="AH18" s="42" t="str">
        <f>IF(VLOOKUP(AF18,データベース!$A$29:$G$78,5)=0,"",VLOOKUP(AF18,データベース!$A$29:$G$78,5))</f>
        <v/>
      </c>
      <c r="AI18" s="43" t="str">
        <f t="shared" si="3"/>
        <v>　</v>
      </c>
    </row>
    <row r="19" spans="1:35" ht="52.5" customHeight="1">
      <c r="AC19" s="41">
        <v>212</v>
      </c>
      <c r="AD19" s="42" t="str">
        <f>選手権県予選【男】!E14</f>
        <v/>
      </c>
      <c r="AE19" s="42" t="str">
        <f>選手権県予選【男】!H14</f>
        <v/>
      </c>
      <c r="AF19" s="41">
        <v>12</v>
      </c>
      <c r="AG19" s="42" t="str">
        <f>IF(VLOOKUP(AF19,データベース!$A$29:$G$78,2)=0,"",VLOOKUP(AF19,データベース!$A$29:$G$78,2))</f>
        <v/>
      </c>
      <c r="AH19" s="42" t="str">
        <f>IF(VLOOKUP(AF19,データベース!$A$29:$G$78,5)=0,"",VLOOKUP(AF19,データベース!$A$29:$G$78,5))</f>
        <v/>
      </c>
      <c r="AI19" s="43" t="str">
        <f t="shared" si="3"/>
        <v>　</v>
      </c>
    </row>
    <row r="20" spans="1:35" ht="52.5" customHeight="1">
      <c r="AC20" s="41">
        <v>213</v>
      </c>
      <c r="AD20" s="42" t="str">
        <f>選手権県予選【男】!E15</f>
        <v/>
      </c>
      <c r="AE20" s="42" t="str">
        <f>選手権県予選【男】!H15</f>
        <v/>
      </c>
      <c r="AF20" s="41">
        <v>13</v>
      </c>
      <c r="AG20" s="42" t="str">
        <f>IF(VLOOKUP(AF20,データベース!$A$29:$G$78,2)=0,"",VLOOKUP(AF20,データベース!$A$29:$G$78,2))</f>
        <v/>
      </c>
      <c r="AH20" s="42" t="str">
        <f>IF(VLOOKUP(AF20,データベース!$A$29:$G$78,5)=0,"",VLOOKUP(AF20,データベース!$A$29:$G$78,5))</f>
        <v/>
      </c>
      <c r="AI20" s="43" t="str">
        <f t="shared" si="3"/>
        <v>　</v>
      </c>
    </row>
    <row r="21" spans="1:35" ht="52.5" customHeight="1">
      <c r="AC21" s="41">
        <v>214</v>
      </c>
      <c r="AD21" s="42" t="str">
        <f>選手権県予選【男】!E16</f>
        <v/>
      </c>
      <c r="AE21" s="42" t="str">
        <f>選手権県予選【男】!H16</f>
        <v/>
      </c>
      <c r="AF21" s="41">
        <v>14</v>
      </c>
      <c r="AG21" s="42" t="str">
        <f>IF(VLOOKUP(AF21,データベース!$A$29:$G$78,2)=0,"",VLOOKUP(AF21,データベース!$A$29:$G$78,2))</f>
        <v/>
      </c>
      <c r="AH21" s="42" t="str">
        <f>IF(VLOOKUP(AF21,データベース!$A$29:$G$78,5)=0,"",VLOOKUP(AF21,データベース!$A$29:$G$78,5))</f>
        <v/>
      </c>
      <c r="AI21" s="43" t="str">
        <f t="shared" si="3"/>
        <v>　</v>
      </c>
    </row>
    <row r="22" spans="1:35" ht="52.5" customHeight="1">
      <c r="AC22" s="41">
        <v>215</v>
      </c>
      <c r="AD22" s="42" t="str">
        <f>選手権県予選【男】!E17</f>
        <v/>
      </c>
      <c r="AE22" s="42" t="str">
        <f>選手権県予選【男】!H17</f>
        <v/>
      </c>
      <c r="AF22" s="41">
        <v>15</v>
      </c>
      <c r="AG22" s="42" t="str">
        <f>IF(VLOOKUP(AF22,データベース!$A$29:$G$78,2)=0,"",VLOOKUP(AF22,データベース!$A$29:$G$78,2))</f>
        <v/>
      </c>
      <c r="AH22" s="42" t="str">
        <f>IF(VLOOKUP(AF22,データベース!$A$29:$G$78,5)=0,"",VLOOKUP(AF22,データベース!$A$29:$G$78,5))</f>
        <v/>
      </c>
      <c r="AI22" s="43" t="str">
        <f t="shared" si="3"/>
        <v>　</v>
      </c>
    </row>
    <row r="23" spans="1:35" ht="52.5" customHeight="1">
      <c r="AC23" s="41">
        <v>216</v>
      </c>
      <c r="AD23" s="42" t="str">
        <f>選手権県予選【男】!E18</f>
        <v/>
      </c>
      <c r="AE23" s="42" t="str">
        <f>選手権県予選【男】!H18</f>
        <v/>
      </c>
      <c r="AF23" s="41">
        <v>16</v>
      </c>
      <c r="AG23" s="42" t="str">
        <f>IF(VLOOKUP(AF23,データベース!$A$29:$G$78,2)=0,"",VLOOKUP(AF23,データベース!$A$29:$G$78,2))</f>
        <v/>
      </c>
      <c r="AH23" s="42" t="str">
        <f>IF(VLOOKUP(AF23,データベース!$A$29:$G$78,5)=0,"",VLOOKUP(AF23,データベース!$A$29:$G$78,5))</f>
        <v/>
      </c>
      <c r="AI23" s="43" t="str">
        <f t="shared" si="3"/>
        <v>　</v>
      </c>
    </row>
    <row r="24" spans="1:35" ht="52.5" customHeight="1">
      <c r="AC24" s="41">
        <v>217</v>
      </c>
      <c r="AD24" s="42" t="str">
        <f>選手権県予選【男】!E19</f>
        <v/>
      </c>
      <c r="AE24" s="42" t="str">
        <f>選手権県予選【男】!H19</f>
        <v/>
      </c>
      <c r="AF24" s="41">
        <v>17</v>
      </c>
      <c r="AG24" s="42" t="str">
        <f>IF(VLOOKUP(AF24,データベース!$A$29:$G$78,2)=0,"",VLOOKUP(AF24,データベース!$A$29:$G$78,2))</f>
        <v/>
      </c>
      <c r="AH24" s="42" t="str">
        <f>IF(VLOOKUP(AF24,データベース!$A$29:$G$78,5)=0,"",VLOOKUP(AF24,データベース!$A$29:$G$78,5))</f>
        <v/>
      </c>
      <c r="AI24" s="43" t="str">
        <f t="shared" si="3"/>
        <v>　</v>
      </c>
    </row>
    <row r="25" spans="1:35" ht="52.5" customHeight="1">
      <c r="AC25" s="41">
        <v>221</v>
      </c>
      <c r="AD25" s="42" t="str">
        <f>選手権県予選【女】!E13</f>
        <v/>
      </c>
      <c r="AE25" s="42" t="str">
        <f>選手権県予選【女】!H13</f>
        <v/>
      </c>
      <c r="AF25" s="41">
        <v>18</v>
      </c>
      <c r="AG25" s="42" t="str">
        <f>IF(VLOOKUP(AF25,データベース!$A$29:$G$78,2)=0,"",VLOOKUP(AF25,データベース!$A$29:$G$78,2))</f>
        <v/>
      </c>
      <c r="AH25" s="42" t="str">
        <f>IF(VLOOKUP(AF25,データベース!$A$29:$G$78,5)=0,"",VLOOKUP(AF25,データベース!$A$29:$G$78,5))</f>
        <v/>
      </c>
      <c r="AI25" s="43" t="str">
        <f t="shared" si="3"/>
        <v>　</v>
      </c>
    </row>
    <row r="26" spans="1:35" ht="52.5" customHeight="1">
      <c r="AC26" s="41">
        <v>222</v>
      </c>
      <c r="AD26" s="42" t="str">
        <f>選手権県予選【女】!E14</f>
        <v/>
      </c>
      <c r="AE26" s="42" t="str">
        <f>選手権県予選【女】!H14</f>
        <v/>
      </c>
      <c r="AF26" s="41">
        <v>19</v>
      </c>
      <c r="AG26" s="42" t="str">
        <f>IF(VLOOKUP(AF26,データベース!$A$29:$G$78,2)=0,"",VLOOKUP(AF26,データベース!$A$29:$G$78,2))</f>
        <v/>
      </c>
      <c r="AH26" s="42" t="str">
        <f>IF(VLOOKUP(AF26,データベース!$A$29:$G$78,5)=0,"",VLOOKUP(AF26,データベース!$A$29:$G$78,5))</f>
        <v/>
      </c>
      <c r="AI26" s="43" t="str">
        <f t="shared" si="3"/>
        <v>　</v>
      </c>
    </row>
    <row r="27" spans="1:35" ht="52.5" customHeight="1">
      <c r="AC27" s="41">
        <v>223</v>
      </c>
      <c r="AD27" s="42" t="str">
        <f>選手権県予選【女】!E15</f>
        <v/>
      </c>
      <c r="AE27" s="42" t="str">
        <f>選手権県予選【女】!H15</f>
        <v/>
      </c>
      <c r="AF27" s="41">
        <v>20</v>
      </c>
      <c r="AG27" s="42" t="str">
        <f>IF(VLOOKUP(AF27,データベース!$A$29:$G$78,2)=0,"",VLOOKUP(AF27,データベース!$A$29:$G$78,2))</f>
        <v/>
      </c>
      <c r="AH27" s="42" t="str">
        <f>IF(VLOOKUP(AF27,データベース!$A$29:$G$78,5)=0,"",VLOOKUP(AF27,データベース!$A$29:$G$78,5))</f>
        <v/>
      </c>
      <c r="AI27" s="43" t="str">
        <f t="shared" si="3"/>
        <v>　</v>
      </c>
    </row>
    <row r="28" spans="1:35" ht="52.5" customHeight="1">
      <c r="AC28" s="41">
        <v>224</v>
      </c>
      <c r="AD28" s="42" t="str">
        <f>選手権県予選【女】!E16</f>
        <v/>
      </c>
      <c r="AE28" s="42" t="str">
        <f>選手権県予選【女】!H16</f>
        <v/>
      </c>
      <c r="AF28" s="41">
        <v>21</v>
      </c>
      <c r="AG28" s="42" t="str">
        <f>IF(VLOOKUP(AF28,データベース!$A$29:$G$78,2)=0,"",VLOOKUP(AF28,データベース!$A$29:$G$78,2))</f>
        <v/>
      </c>
      <c r="AH28" s="42" t="str">
        <f>IF(VLOOKUP(AF28,データベース!$A$29:$G$78,5)=0,"",VLOOKUP(AF28,データベース!$A$29:$G$78,5))</f>
        <v/>
      </c>
      <c r="AI28" s="43" t="str">
        <f t="shared" si="3"/>
        <v>　</v>
      </c>
    </row>
    <row r="29" spans="1:35" ht="52.5" customHeight="1">
      <c r="AC29" s="41">
        <v>225</v>
      </c>
      <c r="AD29" s="42" t="str">
        <f>選手権県予選【女】!E17</f>
        <v/>
      </c>
      <c r="AE29" s="42" t="str">
        <f>選手権県予選【女】!H17</f>
        <v/>
      </c>
      <c r="AF29" s="41">
        <v>22</v>
      </c>
      <c r="AG29" s="42" t="str">
        <f>IF(VLOOKUP(AF29,データベース!$A$29:$G$78,2)=0,"",VLOOKUP(AF29,データベース!$A$29:$G$78,2))</f>
        <v/>
      </c>
      <c r="AH29" s="42" t="str">
        <f>IF(VLOOKUP(AF29,データベース!$A$29:$G$78,5)=0,"",VLOOKUP(AF29,データベース!$A$29:$G$78,5))</f>
        <v/>
      </c>
      <c r="AI29" s="43" t="str">
        <f t="shared" si="3"/>
        <v>　</v>
      </c>
    </row>
    <row r="30" spans="1:35" ht="52.5" customHeight="1">
      <c r="AC30" s="41"/>
      <c r="AD30" s="42" t="e">
        <f>IF(VLOOKUP(#REF!,データベース!$A$29:$G$78,2)=0,"",VLOOKUP(#REF!,データベース!$A$29:$G$78,2))</f>
        <v>#REF!</v>
      </c>
      <c r="AE30" s="42" t="e">
        <f>IF(VLOOKUP(#REF!,データベース!$A$29:$G$78,5)=0,"",VLOOKUP(#REF!,データベース!$A$29:$G$78,5))</f>
        <v>#REF!</v>
      </c>
      <c r="AF30" s="41">
        <v>23</v>
      </c>
      <c r="AG30" s="42" t="str">
        <f>IF(VLOOKUP(AF30,データベース!$A$29:$G$78,2)=0,"",VLOOKUP(AF30,データベース!$A$29:$G$78,2))</f>
        <v/>
      </c>
      <c r="AH30" s="42" t="str">
        <f>IF(VLOOKUP(AF30,データベース!$A$29:$G$78,5)=0,"",VLOOKUP(AF30,データベース!$A$29:$G$78,5))</f>
        <v/>
      </c>
      <c r="AI30" s="43" t="str">
        <f t="shared" si="3"/>
        <v>　</v>
      </c>
    </row>
    <row r="31" spans="1:35" ht="52.5" customHeight="1">
      <c r="AC31" s="41"/>
      <c r="AD31" s="42" t="e">
        <f>IF(VLOOKUP(#REF!,データベース!$A$29:$G$78,2)=0,"",VLOOKUP(#REF!,データベース!$A$29:$G$78,2))</f>
        <v>#REF!</v>
      </c>
      <c r="AE31" s="42" t="e">
        <f>IF(VLOOKUP(#REF!,データベース!$A$29:$G$78,5)=0,"",VLOOKUP(#REF!,データベース!$A$29:$G$78,5))</f>
        <v>#REF!</v>
      </c>
      <c r="AF31" s="41">
        <v>24</v>
      </c>
      <c r="AG31" s="42" t="str">
        <f>IF(VLOOKUP(AF31,データベース!$A$29:$G$78,2)=0,"",VLOOKUP(AF31,データベース!$A$29:$G$78,2))</f>
        <v/>
      </c>
      <c r="AH31" s="42" t="str">
        <f>IF(VLOOKUP(AF31,データベース!$A$29:$G$78,5)=0,"",VLOOKUP(AF31,データベース!$A$29:$G$78,5))</f>
        <v/>
      </c>
      <c r="AI31" s="43" t="str">
        <f t="shared" si="3"/>
        <v>　</v>
      </c>
    </row>
    <row r="32" spans="1:35" ht="52.5" customHeight="1">
      <c r="AC32" s="41"/>
      <c r="AD32" s="42" t="e">
        <f>IF(VLOOKUP(#REF!,データベース!$A$29:$G$78,2)=0,"",VLOOKUP(#REF!,データベース!$A$29:$G$78,2))</f>
        <v>#REF!</v>
      </c>
      <c r="AE32" s="42" t="e">
        <f>IF(VLOOKUP(#REF!,データベース!$A$29:$G$78,5)=0,"",VLOOKUP(#REF!,データベース!$A$29:$G$78,5))</f>
        <v>#REF!</v>
      </c>
      <c r="AF32" s="41">
        <v>25</v>
      </c>
      <c r="AG32" s="42" t="str">
        <f>IF(VLOOKUP(AF32,データベース!$A$29:$G$78,2)=0,"",VLOOKUP(AF32,データベース!$A$29:$G$78,2))</f>
        <v/>
      </c>
      <c r="AH32" s="42" t="str">
        <f>IF(VLOOKUP(AF32,データベース!$A$29:$G$78,5)=0,"",VLOOKUP(AF32,データベース!$A$29:$G$78,5))</f>
        <v/>
      </c>
      <c r="AI32" s="43" t="str">
        <f t="shared" si="3"/>
        <v>　</v>
      </c>
    </row>
    <row r="33" spans="29:35" ht="52.5" customHeight="1">
      <c r="AC33" s="41"/>
      <c r="AD33" s="42" t="e">
        <f>IF(VLOOKUP(#REF!,データベース!$A$29:$G$78,2)=0,"",VLOOKUP(#REF!,データベース!$A$29:$G$78,2))</f>
        <v>#REF!</v>
      </c>
      <c r="AE33" s="42" t="e">
        <f>IF(VLOOKUP(#REF!,データベース!$A$29:$G$78,5)=0,"",VLOOKUP(#REF!,データベース!$A$29:$G$78,5))</f>
        <v>#REF!</v>
      </c>
      <c r="AF33" s="41">
        <v>26</v>
      </c>
      <c r="AG33" s="42" t="str">
        <f>IF(VLOOKUP(AF33,データベース!$A$29:$G$78,2)=0,"",VLOOKUP(AF33,データベース!$A$29:$G$78,2))</f>
        <v/>
      </c>
      <c r="AH33" s="42" t="str">
        <f>IF(VLOOKUP(AF33,データベース!$A$29:$G$78,5)=0,"",VLOOKUP(AF33,データベース!$A$29:$G$78,5))</f>
        <v/>
      </c>
      <c r="AI33" s="43" t="str">
        <f t="shared" si="3"/>
        <v>　</v>
      </c>
    </row>
    <row r="34" spans="29:35" ht="52.5" customHeight="1">
      <c r="AC34" s="41"/>
      <c r="AD34" s="42" t="e">
        <f>IF(VLOOKUP(#REF!,データベース!$A$29:$G$78,2)=0,"",VLOOKUP(#REF!,データベース!$A$29:$G$78,2))</f>
        <v>#REF!</v>
      </c>
      <c r="AE34" s="42" t="e">
        <f>IF(VLOOKUP(#REF!,データベース!$A$29:$G$78,5)=0,"",VLOOKUP(#REF!,データベース!$A$29:$G$78,5))</f>
        <v>#REF!</v>
      </c>
      <c r="AF34" s="41">
        <v>27</v>
      </c>
      <c r="AG34" s="42" t="str">
        <f>IF(VLOOKUP(AF34,データベース!$A$29:$G$78,2)=0,"",VLOOKUP(AF34,データベース!$A$29:$G$78,2))</f>
        <v/>
      </c>
      <c r="AH34" s="42" t="str">
        <f>IF(VLOOKUP(AF34,データベース!$A$29:$G$78,5)=0,"",VLOOKUP(AF34,データベース!$A$29:$G$78,5))</f>
        <v/>
      </c>
      <c r="AI34" s="43" t="str">
        <f t="shared" si="3"/>
        <v>　</v>
      </c>
    </row>
    <row r="35" spans="29:35" ht="52.5" customHeight="1">
      <c r="AC35" s="41"/>
      <c r="AD35" s="42" t="e">
        <f>IF(VLOOKUP(#REF!,データベース!$A$29:$G$78,2)=0,"",VLOOKUP(#REF!,データベース!$A$29:$G$78,2))</f>
        <v>#REF!</v>
      </c>
      <c r="AE35" s="42" t="e">
        <f>IF(VLOOKUP(#REF!,データベース!$A$29:$G$78,5)=0,"",VLOOKUP(#REF!,データベース!$A$29:$G$78,5))</f>
        <v>#REF!</v>
      </c>
      <c r="AF35" s="41">
        <v>28</v>
      </c>
      <c r="AG35" s="42" t="str">
        <f>IF(VLOOKUP(AF35,データベース!$A$29:$G$78,2)=0,"",VLOOKUP(AF35,データベース!$A$29:$G$78,2))</f>
        <v/>
      </c>
      <c r="AH35" s="42" t="str">
        <f>IF(VLOOKUP(AF35,データベース!$A$29:$G$78,5)=0,"",VLOOKUP(AF35,データベース!$A$29:$G$78,5))</f>
        <v/>
      </c>
      <c r="AI35" s="43" t="str">
        <f t="shared" si="3"/>
        <v>　</v>
      </c>
    </row>
    <row r="36" spans="29:35" ht="52.5" customHeight="1">
      <c r="AC36" s="41"/>
      <c r="AD36" s="42" t="e">
        <f>IF(VLOOKUP(#REF!,データベース!$A$29:$G$78,2)=0,"",VLOOKUP(#REF!,データベース!$A$29:$G$78,2))</f>
        <v>#REF!</v>
      </c>
      <c r="AE36" s="42" t="e">
        <f>IF(VLOOKUP(#REF!,データベース!$A$29:$G$78,5)=0,"",VLOOKUP(#REF!,データベース!$A$29:$G$78,5))</f>
        <v>#REF!</v>
      </c>
      <c r="AF36" s="41">
        <v>29</v>
      </c>
      <c r="AG36" s="42" t="str">
        <f>IF(VLOOKUP(AF36,データベース!$A$29:$G$78,2)=0,"",VLOOKUP(AF36,データベース!$A$29:$G$78,2))</f>
        <v/>
      </c>
      <c r="AH36" s="42" t="str">
        <f>IF(VLOOKUP(AF36,データベース!$A$29:$G$78,5)=0,"",VLOOKUP(AF36,データベース!$A$29:$G$78,5))</f>
        <v/>
      </c>
      <c r="AI36" s="43" t="str">
        <f t="shared" si="3"/>
        <v>　</v>
      </c>
    </row>
    <row r="37" spans="29:35" ht="52.5" customHeight="1">
      <c r="AC37" s="41"/>
      <c r="AD37" s="42" t="e">
        <f>IF(VLOOKUP(#REF!,データベース!$A$29:$G$78,2)=0,"",VLOOKUP(#REF!,データベース!$A$29:$G$78,2))</f>
        <v>#REF!</v>
      </c>
      <c r="AE37" s="42" t="e">
        <f>IF(VLOOKUP(#REF!,データベース!$A$29:$G$78,5)=0,"",VLOOKUP(#REF!,データベース!$A$29:$G$78,5))</f>
        <v>#REF!</v>
      </c>
      <c r="AF37" s="41">
        <v>30</v>
      </c>
      <c r="AG37" s="42" t="str">
        <f>IF(VLOOKUP(AF37,データベース!$A$29:$G$78,2)=0,"",VLOOKUP(AF37,データベース!$A$29:$G$78,2))</f>
        <v/>
      </c>
      <c r="AH37" s="42" t="str">
        <f>IF(VLOOKUP(AF37,データベース!$A$29:$G$78,5)=0,"",VLOOKUP(AF37,データベース!$A$29:$G$78,5))</f>
        <v/>
      </c>
      <c r="AI37" s="43" t="str">
        <f t="shared" si="3"/>
        <v>　</v>
      </c>
    </row>
    <row r="38" spans="29:35" ht="52.5" customHeight="1">
      <c r="AC38" s="41"/>
      <c r="AD38" s="42" t="e">
        <f>IF(VLOOKUP(#REF!,データベース!$A$29:$G$78,2)=0,"",VLOOKUP(#REF!,データベース!$A$29:$G$78,2))</f>
        <v>#REF!</v>
      </c>
      <c r="AE38" s="42" t="e">
        <f>IF(VLOOKUP(#REF!,データベース!$A$29:$G$78,5)=0,"",VLOOKUP(#REF!,データベース!$A$29:$G$78,5))</f>
        <v>#REF!</v>
      </c>
      <c r="AF38" s="41">
        <v>31</v>
      </c>
      <c r="AG38" s="42" t="str">
        <f>IF(VLOOKUP(AF38,データベース!$A$29:$G$78,2)=0,"",VLOOKUP(AF38,データベース!$A$29:$G$78,2))</f>
        <v/>
      </c>
      <c r="AH38" s="42" t="str">
        <f>IF(VLOOKUP(AF38,データベース!$A$29:$G$78,5)=0,"",VLOOKUP(AF38,データベース!$A$29:$G$78,5))</f>
        <v/>
      </c>
      <c r="AI38" s="43" t="str">
        <f t="shared" si="3"/>
        <v>　</v>
      </c>
    </row>
    <row r="39" spans="29:35" ht="52.5" customHeight="1">
      <c r="AC39" s="41"/>
      <c r="AD39" s="42" t="e">
        <f>IF(VLOOKUP(#REF!,データベース!$A$29:$G$78,2)=0,"",VLOOKUP(#REF!,データベース!$A$29:$G$78,2))</f>
        <v>#REF!</v>
      </c>
      <c r="AE39" s="42" t="e">
        <f>IF(VLOOKUP(#REF!,データベース!$A$29:$G$78,5)=0,"",VLOOKUP(#REF!,データベース!$A$29:$G$78,5))</f>
        <v>#REF!</v>
      </c>
      <c r="AF39" s="41">
        <v>32</v>
      </c>
      <c r="AG39" s="42" t="str">
        <f>IF(VLOOKUP(AF39,データベース!$A$29:$G$78,2)=0,"",VLOOKUP(AF39,データベース!$A$29:$G$78,2))</f>
        <v/>
      </c>
      <c r="AH39" s="42" t="str">
        <f>IF(VLOOKUP(AF39,データベース!$A$29:$G$78,5)=0,"",VLOOKUP(AF39,データベース!$A$29:$G$78,5))</f>
        <v/>
      </c>
      <c r="AI39" s="43" t="str">
        <f t="shared" si="3"/>
        <v>　</v>
      </c>
    </row>
    <row r="40" spans="29:35" ht="52.5" customHeight="1">
      <c r="AC40" s="41"/>
      <c r="AD40" s="42" t="e">
        <f>IF(VLOOKUP(#REF!,データベース!$A$29:$G$78,2)=0,"",VLOOKUP(#REF!,データベース!$A$29:$G$78,2))</f>
        <v>#REF!</v>
      </c>
      <c r="AE40" s="42" t="e">
        <f>IF(VLOOKUP(#REF!,データベース!$A$29:$G$78,5)=0,"",VLOOKUP(#REF!,データベース!$A$29:$G$78,5))</f>
        <v>#REF!</v>
      </c>
      <c r="AF40" s="41">
        <v>33</v>
      </c>
      <c r="AG40" s="42" t="str">
        <f>IF(VLOOKUP(AF40,データベース!$A$29:$G$78,2)=0,"",VLOOKUP(AF40,データベース!$A$29:$G$78,2))</f>
        <v/>
      </c>
      <c r="AH40" s="42" t="str">
        <f>IF(VLOOKUP(AF40,データベース!$A$29:$G$78,5)=0,"",VLOOKUP(AF40,データベース!$A$29:$G$78,5))</f>
        <v/>
      </c>
      <c r="AI40" s="43" t="str">
        <f t="shared" si="3"/>
        <v>　</v>
      </c>
    </row>
    <row r="41" spans="29:35" ht="52.5" customHeight="1">
      <c r="AC41" s="41"/>
      <c r="AD41" s="42" t="e">
        <f>IF(VLOOKUP(#REF!,データベース!$A$29:$G$78,2)=0,"",VLOOKUP(#REF!,データベース!$A$29:$G$78,2))</f>
        <v>#REF!</v>
      </c>
      <c r="AE41" s="42" t="e">
        <f>IF(VLOOKUP(#REF!,データベース!$A$29:$G$78,5)=0,"",VLOOKUP(#REF!,データベース!$A$29:$G$78,5))</f>
        <v>#REF!</v>
      </c>
      <c r="AF41" s="41">
        <v>34</v>
      </c>
      <c r="AG41" s="42" t="str">
        <f>IF(VLOOKUP(AF41,データベース!$A$29:$G$78,2)=0,"",VLOOKUP(AF41,データベース!$A$29:$G$78,2))</f>
        <v/>
      </c>
      <c r="AH41" s="42" t="str">
        <f>IF(VLOOKUP(AF41,データベース!$A$29:$G$78,5)=0,"",VLOOKUP(AF41,データベース!$A$29:$G$78,5))</f>
        <v/>
      </c>
      <c r="AI41" s="43" t="str">
        <f t="shared" si="3"/>
        <v>　</v>
      </c>
    </row>
    <row r="42" spans="29:35" ht="52.5" customHeight="1">
      <c r="AC42" s="41"/>
      <c r="AD42" s="42" t="e">
        <f>IF(VLOOKUP(#REF!,データベース!$A$29:$G$78,2)=0,"",VLOOKUP(#REF!,データベース!$A$29:$G$78,2))</f>
        <v>#REF!</v>
      </c>
      <c r="AE42" s="42" t="e">
        <f>IF(VLOOKUP(#REF!,データベース!$A$29:$G$78,5)=0,"",VLOOKUP(#REF!,データベース!$A$29:$G$78,5))</f>
        <v>#REF!</v>
      </c>
      <c r="AF42" s="41">
        <v>35</v>
      </c>
      <c r="AG42" s="42" t="str">
        <f>IF(VLOOKUP(AF42,データベース!$A$29:$G$78,2)=0,"",VLOOKUP(AF42,データベース!$A$29:$G$78,2))</f>
        <v/>
      </c>
      <c r="AH42" s="42" t="str">
        <f>IF(VLOOKUP(AF42,データベース!$A$29:$G$78,5)=0,"",VLOOKUP(AF42,データベース!$A$29:$G$78,5))</f>
        <v/>
      </c>
      <c r="AI42" s="43" t="str">
        <f t="shared" si="3"/>
        <v>　</v>
      </c>
    </row>
    <row r="43" spans="29:35" ht="52.5" customHeight="1">
      <c r="AC43" s="41"/>
      <c r="AD43" s="42" t="e">
        <f>IF(VLOOKUP(#REF!,データベース!$A$29:$G$78,2)=0,"",VLOOKUP(#REF!,データベース!$A$29:$G$78,2))</f>
        <v>#REF!</v>
      </c>
      <c r="AE43" s="42" t="e">
        <f>IF(VLOOKUP(#REF!,データベース!$A$29:$G$78,5)=0,"",VLOOKUP(#REF!,データベース!$A$29:$G$78,5))</f>
        <v>#REF!</v>
      </c>
      <c r="AF43" s="41">
        <v>36</v>
      </c>
      <c r="AG43" s="42" t="str">
        <f>IF(VLOOKUP(AF43,データベース!$A$29:$G$78,2)=0,"",VLOOKUP(AF43,データベース!$A$29:$G$78,2))</f>
        <v/>
      </c>
      <c r="AH43" s="42" t="str">
        <f>IF(VLOOKUP(AF43,データベース!$A$29:$G$78,5)=0,"",VLOOKUP(AF43,データベース!$A$29:$G$78,5))</f>
        <v/>
      </c>
      <c r="AI43" s="43" t="str">
        <f t="shared" si="3"/>
        <v>　</v>
      </c>
    </row>
    <row r="44" spans="29:35" ht="52.5" customHeight="1">
      <c r="AC44" s="41"/>
      <c r="AD44" s="42" t="e">
        <f>IF(VLOOKUP(#REF!,データベース!$A$29:$G$78,2)=0,"",VLOOKUP(#REF!,データベース!$A$29:$G$78,2))</f>
        <v>#REF!</v>
      </c>
      <c r="AE44" s="42" t="e">
        <f>IF(VLOOKUP(#REF!,データベース!$A$29:$G$78,5)=0,"",VLOOKUP(#REF!,データベース!$A$29:$G$78,5))</f>
        <v>#REF!</v>
      </c>
      <c r="AF44" s="41">
        <v>37</v>
      </c>
      <c r="AG44" s="42" t="str">
        <f>IF(VLOOKUP(AF44,データベース!$A$29:$G$78,2)=0,"",VLOOKUP(AF44,データベース!$A$29:$G$78,2))</f>
        <v/>
      </c>
      <c r="AH44" s="42" t="str">
        <f>IF(VLOOKUP(AF44,データベース!$A$29:$G$78,5)=0,"",VLOOKUP(AF44,データベース!$A$29:$G$78,5))</f>
        <v/>
      </c>
      <c r="AI44" s="43" t="str">
        <f t="shared" si="3"/>
        <v>　</v>
      </c>
    </row>
    <row r="45" spans="29:35" ht="52.5" customHeight="1">
      <c r="AC45" s="41"/>
      <c r="AD45" s="42" t="e">
        <f>IF(VLOOKUP(#REF!,データベース!$A$29:$G$78,2)=0,"",VLOOKUP(#REF!,データベース!$A$29:$G$78,2))</f>
        <v>#REF!</v>
      </c>
      <c r="AE45" s="42" t="e">
        <f>IF(VLOOKUP(#REF!,データベース!$A$29:$G$78,5)=0,"",VLOOKUP(#REF!,データベース!$A$29:$G$78,5))</f>
        <v>#REF!</v>
      </c>
      <c r="AF45" s="41">
        <v>38</v>
      </c>
      <c r="AG45" s="42" t="str">
        <f>IF(VLOOKUP(AF45,データベース!$A$29:$G$78,2)=0,"",VLOOKUP(AF45,データベース!$A$29:$G$78,2))</f>
        <v/>
      </c>
      <c r="AH45" s="42" t="str">
        <f>IF(VLOOKUP(AF45,データベース!$A$29:$G$78,5)=0,"",VLOOKUP(AF45,データベース!$A$29:$G$78,5))</f>
        <v/>
      </c>
      <c r="AI45" s="43" t="str">
        <f t="shared" si="3"/>
        <v>　</v>
      </c>
    </row>
    <row r="46" spans="29:35" ht="52.5" customHeight="1">
      <c r="AC46" s="41"/>
      <c r="AD46" s="42" t="e">
        <f>IF(VLOOKUP(#REF!,データベース!$A$29:$G$78,2)=0,"",VLOOKUP(#REF!,データベース!$A$29:$G$78,2))</f>
        <v>#REF!</v>
      </c>
      <c r="AE46" s="42" t="e">
        <f>IF(VLOOKUP(#REF!,データベース!$A$29:$G$78,5)=0,"",VLOOKUP(#REF!,データベース!$A$29:$G$78,5))</f>
        <v>#REF!</v>
      </c>
      <c r="AF46" s="41">
        <v>39</v>
      </c>
      <c r="AG46" s="42" t="str">
        <f>IF(VLOOKUP(AF46,データベース!$A$29:$G$78,2)=0,"",VLOOKUP(AF46,データベース!$A$29:$G$78,2))</f>
        <v/>
      </c>
      <c r="AH46" s="42" t="str">
        <f>IF(VLOOKUP(AF46,データベース!$A$29:$G$78,5)=0,"",VLOOKUP(AF46,データベース!$A$29:$G$78,5))</f>
        <v/>
      </c>
      <c r="AI46" s="43" t="str">
        <f t="shared" si="3"/>
        <v>　</v>
      </c>
    </row>
    <row r="47" spans="29:35" ht="52.5" customHeight="1">
      <c r="AC47" s="41"/>
      <c r="AD47" s="42" t="e">
        <f>IF(VLOOKUP(#REF!,データベース!$A$29:$G$78,2)=0,"",VLOOKUP(#REF!,データベース!$A$29:$G$78,2))</f>
        <v>#REF!</v>
      </c>
      <c r="AE47" s="42" t="e">
        <f>IF(VLOOKUP(#REF!,データベース!$A$29:$G$78,5)=0,"",VLOOKUP(#REF!,データベース!$A$29:$G$78,5))</f>
        <v>#REF!</v>
      </c>
      <c r="AF47" s="41">
        <v>40</v>
      </c>
      <c r="AG47" s="42" t="str">
        <f>IF(VLOOKUP(AF47,データベース!$A$29:$G$78,2)=0,"",VLOOKUP(AF47,データベース!$A$29:$G$78,2))</f>
        <v/>
      </c>
      <c r="AH47" s="42" t="str">
        <f>IF(VLOOKUP(AF47,データベース!$A$29:$G$78,5)=0,"",VLOOKUP(AF47,データベース!$A$29:$G$78,5))</f>
        <v/>
      </c>
      <c r="AI47" s="43" t="str">
        <f t="shared" si="3"/>
        <v>　</v>
      </c>
    </row>
    <row r="48" spans="29:35" ht="52.5" customHeight="1">
      <c r="AC48" s="41"/>
      <c r="AD48" s="42" t="e">
        <f>IF(VLOOKUP(#REF!,データベース!$A$29:$G$78,2)=0,"",VLOOKUP(#REF!,データベース!$A$29:$G$78,2))</f>
        <v>#REF!</v>
      </c>
      <c r="AE48" s="42" t="e">
        <f>IF(VLOOKUP(#REF!,データベース!$A$29:$G$78,5)=0,"",VLOOKUP(#REF!,データベース!$A$29:$G$78,5))</f>
        <v>#REF!</v>
      </c>
      <c r="AF48" s="41">
        <v>41</v>
      </c>
      <c r="AG48" s="42" t="str">
        <f>IF(VLOOKUP(AF48,データベース!$A$29:$G$78,2)=0,"",VLOOKUP(AF48,データベース!$A$29:$G$78,2))</f>
        <v/>
      </c>
      <c r="AH48" s="42" t="str">
        <f>IF(VLOOKUP(AF48,データベース!$A$29:$G$78,5)=0,"",VLOOKUP(AF48,データベース!$A$29:$G$78,5))</f>
        <v/>
      </c>
      <c r="AI48" s="43" t="str">
        <f t="shared" si="3"/>
        <v>　</v>
      </c>
    </row>
    <row r="49" spans="29:35" ht="52.5" customHeight="1">
      <c r="AC49" s="41"/>
      <c r="AD49" s="42" t="e">
        <f>IF(VLOOKUP(#REF!,データベース!$A$29:$G$78,2)=0,"",VLOOKUP(#REF!,データベース!$A$29:$G$78,2))</f>
        <v>#REF!</v>
      </c>
      <c r="AE49" s="42" t="e">
        <f>IF(VLOOKUP(#REF!,データベース!$A$29:$G$78,5)=0,"",VLOOKUP(#REF!,データベース!$A$29:$G$78,5))</f>
        <v>#REF!</v>
      </c>
      <c r="AF49" s="41">
        <v>42</v>
      </c>
      <c r="AG49" s="42" t="str">
        <f>IF(VLOOKUP(AF49,データベース!$A$29:$G$78,2)=0,"",VLOOKUP(AF49,データベース!$A$29:$G$78,2))</f>
        <v/>
      </c>
      <c r="AH49" s="42" t="str">
        <f>IF(VLOOKUP(AF49,データベース!$A$29:$G$78,5)=0,"",VLOOKUP(AF49,データベース!$A$29:$G$78,5))</f>
        <v/>
      </c>
      <c r="AI49" s="43" t="str">
        <f t="shared" si="3"/>
        <v>　</v>
      </c>
    </row>
    <row r="50" spans="29:35" ht="52.5" customHeight="1">
      <c r="AC50" s="41"/>
      <c r="AD50" s="42" t="e">
        <f>IF(VLOOKUP(#REF!,データベース!$A$29:$G$78,2)=0,"",VLOOKUP(#REF!,データベース!$A$29:$G$78,2))</f>
        <v>#REF!</v>
      </c>
      <c r="AE50" s="42" t="e">
        <f>IF(VLOOKUP(#REF!,データベース!$A$29:$G$78,5)=0,"",VLOOKUP(#REF!,データベース!$A$29:$G$78,5))</f>
        <v>#REF!</v>
      </c>
      <c r="AF50" s="41">
        <v>43</v>
      </c>
      <c r="AG50" s="42" t="str">
        <f>IF(VLOOKUP(AF50,データベース!$A$29:$G$78,2)=0,"",VLOOKUP(AF50,データベース!$A$29:$G$78,2))</f>
        <v/>
      </c>
      <c r="AH50" s="42" t="str">
        <f>IF(VLOOKUP(AF50,データベース!$A$29:$G$78,5)=0,"",VLOOKUP(AF50,データベース!$A$29:$G$78,5))</f>
        <v/>
      </c>
      <c r="AI50" s="43" t="str">
        <f t="shared" si="3"/>
        <v>　</v>
      </c>
    </row>
    <row r="51" spans="29:35" ht="52.5" customHeight="1">
      <c r="AC51" s="41"/>
      <c r="AD51" s="42" t="e">
        <f>IF(VLOOKUP(#REF!,データベース!$A$29:$G$78,2)=0,"",VLOOKUP(#REF!,データベース!$A$29:$G$78,2))</f>
        <v>#REF!</v>
      </c>
      <c r="AE51" s="42" t="e">
        <f>IF(VLOOKUP(#REF!,データベース!$A$29:$G$78,5)=0,"",VLOOKUP(#REF!,データベース!$A$29:$G$78,5))</f>
        <v>#REF!</v>
      </c>
      <c r="AF51" s="41">
        <v>44</v>
      </c>
      <c r="AG51" s="42" t="str">
        <f>IF(VLOOKUP(AF51,データベース!$A$29:$G$78,2)=0,"",VLOOKUP(AF51,データベース!$A$29:$G$78,2))</f>
        <v/>
      </c>
      <c r="AH51" s="42" t="str">
        <f>IF(VLOOKUP(AF51,データベース!$A$29:$G$78,5)=0,"",VLOOKUP(AF51,データベース!$A$29:$G$78,5))</f>
        <v/>
      </c>
      <c r="AI51" s="43" t="str">
        <f t="shared" si="3"/>
        <v>　</v>
      </c>
    </row>
    <row r="52" spans="29:35" ht="52.5" customHeight="1">
      <c r="AC52" s="41"/>
      <c r="AD52" s="42" t="e">
        <f>IF(VLOOKUP(#REF!,データベース!$A$29:$G$78,2)=0,"",VLOOKUP(#REF!,データベース!$A$29:$G$78,2))</f>
        <v>#REF!</v>
      </c>
      <c r="AE52" s="42" t="e">
        <f>IF(VLOOKUP(#REF!,データベース!$A$29:$G$78,5)=0,"",VLOOKUP(#REF!,データベース!$A$29:$G$78,5))</f>
        <v>#REF!</v>
      </c>
      <c r="AF52" s="41">
        <v>45</v>
      </c>
      <c r="AG52" s="42" t="str">
        <f>IF(VLOOKUP(AF52,データベース!$A$29:$G$78,2)=0,"",VLOOKUP(AF52,データベース!$A$29:$G$78,2))</f>
        <v/>
      </c>
      <c r="AH52" s="42" t="str">
        <f>IF(VLOOKUP(AF52,データベース!$A$29:$G$78,5)=0,"",VLOOKUP(AF52,データベース!$A$29:$G$78,5))</f>
        <v/>
      </c>
      <c r="AI52" s="43" t="str">
        <f t="shared" si="3"/>
        <v>　</v>
      </c>
    </row>
    <row r="53" spans="29:35" ht="52.5" customHeight="1">
      <c r="AC53" s="41"/>
      <c r="AD53" s="42" t="e">
        <f>IF(VLOOKUP(#REF!,データベース!$A$29:$G$78,2)=0,"",VLOOKUP(#REF!,データベース!$A$29:$G$78,2))</f>
        <v>#REF!</v>
      </c>
      <c r="AE53" s="42" t="e">
        <f>IF(VLOOKUP(#REF!,データベース!$A$29:$G$78,5)=0,"",VLOOKUP(#REF!,データベース!$A$29:$G$78,5))</f>
        <v>#REF!</v>
      </c>
      <c r="AF53" s="41">
        <v>46</v>
      </c>
      <c r="AG53" s="42" t="str">
        <f>IF(VLOOKUP(AF53,データベース!$A$29:$G$78,2)=0,"",VLOOKUP(AF53,データベース!$A$29:$G$78,2))</f>
        <v/>
      </c>
      <c r="AH53" s="42" t="str">
        <f>IF(VLOOKUP(AF53,データベース!$A$29:$G$78,5)=0,"",VLOOKUP(AF53,データベース!$A$29:$G$78,5))</f>
        <v/>
      </c>
      <c r="AI53" s="43" t="str">
        <f t="shared" si="3"/>
        <v>　</v>
      </c>
    </row>
    <row r="54" spans="29:35" ht="52.5" customHeight="1">
      <c r="AC54" s="41"/>
      <c r="AD54" s="42" t="e">
        <f>IF(VLOOKUP(#REF!,データベース!$A$29:$G$78,2)=0,"",VLOOKUP(#REF!,データベース!$A$29:$G$78,2))</f>
        <v>#REF!</v>
      </c>
      <c r="AE54" s="42" t="e">
        <f>IF(VLOOKUP(#REF!,データベース!$A$29:$G$78,5)=0,"",VLOOKUP(#REF!,データベース!$A$29:$G$78,5))</f>
        <v>#REF!</v>
      </c>
      <c r="AF54" s="41">
        <v>47</v>
      </c>
      <c r="AG54" s="42" t="str">
        <f>IF(VLOOKUP(AF54,データベース!$A$29:$G$78,2)=0,"",VLOOKUP(AF54,データベース!$A$29:$G$78,2))</f>
        <v/>
      </c>
      <c r="AH54" s="42" t="str">
        <f>IF(VLOOKUP(AF54,データベース!$A$29:$G$78,5)=0,"",VLOOKUP(AF54,データベース!$A$29:$G$78,5))</f>
        <v/>
      </c>
      <c r="AI54" s="43" t="str">
        <f t="shared" si="3"/>
        <v>　</v>
      </c>
    </row>
    <row r="55" spans="29:35" ht="52.5" customHeight="1">
      <c r="AC55" s="41"/>
      <c r="AD55" s="42" t="e">
        <f>IF(VLOOKUP(#REF!,データベース!$A$29:$G$78,2)=0,"",VLOOKUP(#REF!,データベース!$A$29:$G$78,2))</f>
        <v>#REF!</v>
      </c>
      <c r="AE55" s="42" t="e">
        <f>IF(VLOOKUP(#REF!,データベース!$A$29:$G$78,5)=0,"",VLOOKUP(#REF!,データベース!$A$29:$G$78,5))</f>
        <v>#REF!</v>
      </c>
      <c r="AF55" s="41">
        <v>48</v>
      </c>
      <c r="AG55" s="42" t="str">
        <f>IF(VLOOKUP(AF55,データベース!$A$29:$G$78,2)=0,"",VLOOKUP(AF55,データベース!$A$29:$G$78,2))</f>
        <v/>
      </c>
      <c r="AH55" s="42" t="str">
        <f>IF(VLOOKUP(AF55,データベース!$A$29:$G$78,5)=0,"",VLOOKUP(AF55,データベース!$A$29:$G$78,5))</f>
        <v/>
      </c>
      <c r="AI55" s="43" t="str">
        <f t="shared" si="3"/>
        <v>　</v>
      </c>
    </row>
    <row r="56" spans="29:35" ht="52.5" customHeight="1">
      <c r="AC56" s="41"/>
      <c r="AD56" s="42" t="e">
        <f>IF(VLOOKUP(#REF!,データベース!$A$29:$G$78,2)=0,"",VLOOKUP(#REF!,データベース!$A$29:$G$78,2))</f>
        <v>#REF!</v>
      </c>
      <c r="AE56" s="42" t="e">
        <f>IF(VLOOKUP(#REF!,データベース!$A$29:$G$78,5)=0,"",VLOOKUP(#REF!,データベース!$A$29:$G$78,5))</f>
        <v>#REF!</v>
      </c>
      <c r="AF56" s="41">
        <v>49</v>
      </c>
      <c r="AG56" s="42" t="str">
        <f>IF(VLOOKUP(AF56,データベース!$A$29:$G$78,2)=0,"",VLOOKUP(AF56,データベース!$A$29:$G$78,2))</f>
        <v/>
      </c>
      <c r="AH56" s="42" t="str">
        <f>IF(VLOOKUP(AF56,データベース!$A$29:$G$78,5)=0,"",VLOOKUP(AF56,データベース!$A$29:$G$78,5))</f>
        <v/>
      </c>
      <c r="AI56" s="43" t="str">
        <f t="shared" si="3"/>
        <v>　</v>
      </c>
    </row>
    <row r="57" spans="29:35" ht="52.5" customHeight="1">
      <c r="AC57" s="41"/>
      <c r="AD57" s="42" t="e">
        <f>IF(VLOOKUP(#REF!,データベース!$A$29:$G$78,2)=0,"",VLOOKUP(#REF!,データベース!$A$29:$G$78,2))</f>
        <v>#REF!</v>
      </c>
      <c r="AE57" s="42" t="e">
        <f>IF(VLOOKUP(#REF!,データベース!$A$29:$G$78,5)=0,"",VLOOKUP(#REF!,データベース!$A$29:$G$78,5))</f>
        <v>#REF!</v>
      </c>
      <c r="AF57" s="41">
        <v>50</v>
      </c>
      <c r="AG57" s="42" t="str">
        <f>IF(VLOOKUP(AF57,データベース!$A$29:$G$78,2)=0,"",VLOOKUP(AF57,データベース!$A$29:$G$78,2))</f>
        <v/>
      </c>
      <c r="AH57" s="42" t="str">
        <f>IF(VLOOKUP(AF57,データベース!$A$29:$G$78,5)=0,"",VLOOKUP(AF57,データベース!$A$29:$G$78,5))</f>
        <v/>
      </c>
      <c r="AI57" s="43" t="str">
        <f t="shared" si="3"/>
        <v>　</v>
      </c>
    </row>
  </sheetData>
  <sheetProtection sheet="1" objects="1" scenarios="1"/>
  <mergeCells count="28">
    <mergeCell ref="Z1:AB1"/>
    <mergeCell ref="U3:V3"/>
    <mergeCell ref="Z7:AB7"/>
    <mergeCell ref="AF7:AI7"/>
    <mergeCell ref="A18:F18"/>
    <mergeCell ref="A8:B8"/>
    <mergeCell ref="C8:D8"/>
    <mergeCell ref="A15:S15"/>
    <mergeCell ref="H18:P18"/>
    <mergeCell ref="B17:D17"/>
    <mergeCell ref="A10:E10"/>
    <mergeCell ref="A14:S14"/>
    <mergeCell ref="D12:E12"/>
    <mergeCell ref="A12:B12"/>
    <mergeCell ref="I8:S8"/>
    <mergeCell ref="I9:S9"/>
    <mergeCell ref="I11:S11"/>
    <mergeCell ref="A9:B9"/>
    <mergeCell ref="A11:E11"/>
    <mergeCell ref="D9:E9"/>
    <mergeCell ref="A1:S1"/>
    <mergeCell ref="A2:S2"/>
    <mergeCell ref="U1:V1"/>
    <mergeCell ref="U5:V5"/>
    <mergeCell ref="B4:F4"/>
    <mergeCell ref="B6:F6"/>
    <mergeCell ref="H4:Q4"/>
    <mergeCell ref="R4:S4"/>
  </mergeCells>
  <phoneticPr fontId="1"/>
  <pageMargins left="0.7" right="0.7" top="0.75" bottom="0.75" header="0.3" footer="0.3"/>
  <pageSetup paperSize="9" scale="77" orientation="portrait" horizontalDpi="300" verticalDpi="300" r:id="rId1"/>
</worksheet>
</file>

<file path=xl/worksheets/sheet15.xml><?xml version="1.0" encoding="utf-8"?>
<worksheet xmlns="http://schemas.openxmlformats.org/spreadsheetml/2006/main" xmlns:r="http://schemas.openxmlformats.org/officeDocument/2006/relationships">
  <sheetPr codeName="Sheet8"/>
  <dimension ref="A1:X35"/>
  <sheetViews>
    <sheetView zoomScaleNormal="100" workbookViewId="0"/>
  </sheetViews>
  <sheetFormatPr defaultColWidth="3.75" defaultRowHeight="22.5" customHeight="1"/>
  <cols>
    <col min="1" max="1" width="3.75" style="13" customWidth="1"/>
    <col min="2" max="16384" width="3.75" style="13"/>
  </cols>
  <sheetData>
    <row r="1" spans="1:24" ht="22.5" customHeight="1">
      <c r="A1" s="14" t="s">
        <v>14</v>
      </c>
    </row>
    <row r="2" spans="1:24" ht="11.25" customHeight="1">
      <c r="A2" s="14"/>
    </row>
    <row r="3" spans="1:24" ht="22.5" customHeight="1">
      <c r="B3" s="13" t="s">
        <v>25</v>
      </c>
    </row>
    <row r="4" spans="1:24" ht="11.25" customHeight="1"/>
    <row r="5" spans="1:24" ht="22.5" customHeight="1">
      <c r="A5" s="15" t="s">
        <v>15</v>
      </c>
      <c r="B5" s="619"/>
      <c r="C5" s="620"/>
      <c r="D5" s="621" t="s">
        <v>16</v>
      </c>
      <c r="E5" s="618"/>
      <c r="F5" s="15" t="s">
        <v>15</v>
      </c>
      <c r="G5" s="619"/>
      <c r="H5" s="620"/>
      <c r="I5" s="621" t="s">
        <v>17</v>
      </c>
      <c r="J5" s="618"/>
      <c r="K5" s="618" t="s">
        <v>2</v>
      </c>
      <c r="L5" s="618"/>
      <c r="M5" s="618"/>
      <c r="N5" s="618"/>
      <c r="O5" s="617"/>
      <c r="P5" s="617"/>
      <c r="Q5" s="617"/>
      <c r="R5" s="617"/>
      <c r="S5" s="617"/>
      <c r="T5" s="617"/>
      <c r="U5" s="617"/>
      <c r="V5" s="617"/>
      <c r="W5" s="617"/>
      <c r="X5" s="617"/>
    </row>
    <row r="7" spans="1:24" ht="22.5" customHeight="1">
      <c r="A7" s="618" t="s">
        <v>282</v>
      </c>
      <c r="B7" s="618"/>
      <c r="C7" s="618"/>
      <c r="D7" s="618" t="s">
        <v>18</v>
      </c>
      <c r="E7" s="618"/>
      <c r="F7" s="618"/>
      <c r="G7" s="618" t="s">
        <v>19</v>
      </c>
      <c r="H7" s="618"/>
      <c r="I7" s="618"/>
      <c r="J7" s="618" t="s">
        <v>20</v>
      </c>
      <c r="K7" s="618"/>
      <c r="L7" s="618"/>
      <c r="M7" s="618" t="s">
        <v>21</v>
      </c>
      <c r="N7" s="618"/>
      <c r="O7" s="618"/>
      <c r="P7" s="618" t="s">
        <v>22</v>
      </c>
      <c r="Q7" s="618"/>
      <c r="R7" s="618"/>
      <c r="S7" s="618" t="s">
        <v>23</v>
      </c>
      <c r="T7" s="618"/>
      <c r="U7" s="618"/>
      <c r="V7" s="618" t="s">
        <v>24</v>
      </c>
      <c r="W7" s="618"/>
      <c r="X7" s="618"/>
    </row>
    <row r="8" spans="1:24" ht="26.25" customHeight="1">
      <c r="A8" s="622"/>
      <c r="B8" s="623"/>
      <c r="C8" s="624"/>
      <c r="D8" s="622"/>
      <c r="E8" s="623"/>
      <c r="F8" s="624"/>
      <c r="G8" s="622"/>
      <c r="H8" s="623"/>
      <c r="I8" s="624"/>
      <c r="J8" s="622"/>
      <c r="K8" s="623"/>
      <c r="L8" s="624"/>
      <c r="M8" s="622"/>
      <c r="N8" s="623"/>
      <c r="O8" s="624"/>
      <c r="P8" s="622"/>
      <c r="Q8" s="623"/>
      <c r="R8" s="624"/>
      <c r="S8" s="616"/>
      <c r="T8" s="616"/>
      <c r="U8" s="616"/>
      <c r="V8" s="616"/>
      <c r="W8" s="616"/>
      <c r="X8" s="616"/>
    </row>
    <row r="9" spans="1:24" ht="26.25" customHeight="1">
      <c r="A9" s="625"/>
      <c r="B9" s="626"/>
      <c r="C9" s="627"/>
      <c r="D9" s="625"/>
      <c r="E9" s="626"/>
      <c r="F9" s="627"/>
      <c r="G9" s="625"/>
      <c r="H9" s="626"/>
      <c r="I9" s="627"/>
      <c r="J9" s="625"/>
      <c r="K9" s="626"/>
      <c r="L9" s="627"/>
      <c r="M9" s="625"/>
      <c r="N9" s="626"/>
      <c r="O9" s="627"/>
      <c r="P9" s="625"/>
      <c r="Q9" s="626"/>
      <c r="R9" s="627"/>
      <c r="S9" s="616"/>
      <c r="T9" s="616"/>
      <c r="U9" s="616"/>
      <c r="V9" s="616"/>
      <c r="W9" s="616"/>
      <c r="X9" s="616"/>
    </row>
    <row r="10" spans="1:24" ht="26.25" customHeight="1">
      <c r="A10" s="625"/>
      <c r="B10" s="626"/>
      <c r="C10" s="627"/>
      <c r="D10" s="625"/>
      <c r="E10" s="626"/>
      <c r="F10" s="627"/>
      <c r="G10" s="625"/>
      <c r="H10" s="626"/>
      <c r="I10" s="627"/>
      <c r="J10" s="625"/>
      <c r="K10" s="626"/>
      <c r="L10" s="627"/>
      <c r="M10" s="625"/>
      <c r="N10" s="626"/>
      <c r="O10" s="627"/>
      <c r="P10" s="625"/>
      <c r="Q10" s="626"/>
      <c r="R10" s="627"/>
      <c r="S10" s="616"/>
      <c r="T10" s="616"/>
      <c r="U10" s="616"/>
      <c r="V10" s="616"/>
      <c r="W10" s="616"/>
      <c r="X10" s="616"/>
    </row>
    <row r="11" spans="1:24" ht="26.25" customHeight="1">
      <c r="A11" s="628"/>
      <c r="B11" s="629"/>
      <c r="C11" s="630"/>
      <c r="D11" s="628"/>
      <c r="E11" s="629"/>
      <c r="F11" s="630"/>
      <c r="G11" s="628"/>
      <c r="H11" s="629"/>
      <c r="I11" s="630"/>
      <c r="J11" s="628"/>
      <c r="K11" s="629"/>
      <c r="L11" s="630"/>
      <c r="M11" s="628"/>
      <c r="N11" s="629"/>
      <c r="O11" s="630"/>
      <c r="P11" s="628"/>
      <c r="Q11" s="629"/>
      <c r="R11" s="630"/>
      <c r="S11" s="616"/>
      <c r="T11" s="616"/>
      <c r="U11" s="616"/>
      <c r="V11" s="616"/>
      <c r="W11" s="616"/>
      <c r="X11" s="616"/>
    </row>
    <row r="12" spans="1:24" ht="22.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row>
    <row r="13" spans="1:24" ht="22.5" customHeight="1">
      <c r="A13" s="14" t="s">
        <v>14</v>
      </c>
    </row>
    <row r="14" spans="1:24" ht="11.25" customHeight="1">
      <c r="A14" s="14"/>
    </row>
    <row r="15" spans="1:24" ht="22.5" customHeight="1">
      <c r="B15" s="13" t="s">
        <v>25</v>
      </c>
    </row>
    <row r="16" spans="1:24" ht="11.25" customHeight="1"/>
    <row r="17" spans="1:24" ht="22.5" customHeight="1">
      <c r="A17" s="15" t="s">
        <v>15</v>
      </c>
      <c r="B17" s="619"/>
      <c r="C17" s="620"/>
      <c r="D17" s="621" t="s">
        <v>16</v>
      </c>
      <c r="E17" s="618"/>
      <c r="F17" s="15" t="s">
        <v>15</v>
      </c>
      <c r="G17" s="619"/>
      <c r="H17" s="620"/>
      <c r="I17" s="621" t="s">
        <v>17</v>
      </c>
      <c r="J17" s="618"/>
      <c r="K17" s="618" t="s">
        <v>2</v>
      </c>
      <c r="L17" s="618"/>
      <c r="M17" s="618"/>
      <c r="N17" s="618"/>
      <c r="O17" s="617"/>
      <c r="P17" s="617"/>
      <c r="Q17" s="617"/>
      <c r="R17" s="617"/>
      <c r="S17" s="617"/>
      <c r="T17" s="617"/>
      <c r="U17" s="617"/>
      <c r="V17" s="617"/>
      <c r="W17" s="617"/>
      <c r="X17" s="617"/>
    </row>
    <row r="19" spans="1:24" ht="22.5" customHeight="1">
      <c r="A19" s="618" t="s">
        <v>282</v>
      </c>
      <c r="B19" s="618"/>
      <c r="C19" s="618"/>
      <c r="D19" s="618" t="s">
        <v>18</v>
      </c>
      <c r="E19" s="618"/>
      <c r="F19" s="618"/>
      <c r="G19" s="618" t="s">
        <v>19</v>
      </c>
      <c r="H19" s="618"/>
      <c r="I19" s="618"/>
      <c r="J19" s="618" t="s">
        <v>20</v>
      </c>
      <c r="K19" s="618"/>
      <c r="L19" s="618"/>
      <c r="M19" s="618" t="s">
        <v>21</v>
      </c>
      <c r="N19" s="618"/>
      <c r="O19" s="618"/>
      <c r="P19" s="618" t="s">
        <v>22</v>
      </c>
      <c r="Q19" s="618"/>
      <c r="R19" s="618"/>
      <c r="S19" s="618" t="s">
        <v>23</v>
      </c>
      <c r="T19" s="618"/>
      <c r="U19" s="618"/>
      <c r="V19" s="618" t="s">
        <v>24</v>
      </c>
      <c r="W19" s="618"/>
      <c r="X19" s="618"/>
    </row>
    <row r="20" spans="1:24" ht="26.25" customHeight="1">
      <c r="A20" s="622"/>
      <c r="B20" s="623"/>
      <c r="C20" s="624"/>
      <c r="D20" s="622"/>
      <c r="E20" s="623"/>
      <c r="F20" s="624"/>
      <c r="G20" s="622"/>
      <c r="H20" s="623"/>
      <c r="I20" s="624"/>
      <c r="J20" s="622"/>
      <c r="K20" s="623"/>
      <c r="L20" s="624"/>
      <c r="M20" s="622"/>
      <c r="N20" s="623"/>
      <c r="O20" s="624"/>
      <c r="P20" s="622"/>
      <c r="Q20" s="623"/>
      <c r="R20" s="624"/>
      <c r="S20" s="616"/>
      <c r="T20" s="616"/>
      <c r="U20" s="616"/>
      <c r="V20" s="616"/>
      <c r="W20" s="616"/>
      <c r="X20" s="616"/>
    </row>
    <row r="21" spans="1:24" ht="26.25" customHeight="1">
      <c r="A21" s="625"/>
      <c r="B21" s="626"/>
      <c r="C21" s="627"/>
      <c r="D21" s="625"/>
      <c r="E21" s="626"/>
      <c r="F21" s="627"/>
      <c r="G21" s="625"/>
      <c r="H21" s="626"/>
      <c r="I21" s="627"/>
      <c r="J21" s="625"/>
      <c r="K21" s="626"/>
      <c r="L21" s="627"/>
      <c r="M21" s="625"/>
      <c r="N21" s="626"/>
      <c r="O21" s="627"/>
      <c r="P21" s="625"/>
      <c r="Q21" s="626"/>
      <c r="R21" s="627"/>
      <c r="S21" s="616"/>
      <c r="T21" s="616"/>
      <c r="U21" s="616"/>
      <c r="V21" s="616"/>
      <c r="W21" s="616"/>
      <c r="X21" s="616"/>
    </row>
    <row r="22" spans="1:24" ht="26.25" customHeight="1">
      <c r="A22" s="625"/>
      <c r="B22" s="626"/>
      <c r="C22" s="627"/>
      <c r="D22" s="625"/>
      <c r="E22" s="626"/>
      <c r="F22" s="627"/>
      <c r="G22" s="625"/>
      <c r="H22" s="626"/>
      <c r="I22" s="627"/>
      <c r="J22" s="625"/>
      <c r="K22" s="626"/>
      <c r="L22" s="627"/>
      <c r="M22" s="625"/>
      <c r="N22" s="626"/>
      <c r="O22" s="627"/>
      <c r="P22" s="625"/>
      <c r="Q22" s="626"/>
      <c r="R22" s="627"/>
      <c r="S22" s="616"/>
      <c r="T22" s="616"/>
      <c r="U22" s="616"/>
      <c r="V22" s="616"/>
      <c r="W22" s="616"/>
      <c r="X22" s="616"/>
    </row>
    <row r="23" spans="1:24" ht="26.25" customHeight="1">
      <c r="A23" s="628"/>
      <c r="B23" s="629"/>
      <c r="C23" s="630"/>
      <c r="D23" s="628"/>
      <c r="E23" s="629"/>
      <c r="F23" s="630"/>
      <c r="G23" s="628"/>
      <c r="H23" s="629"/>
      <c r="I23" s="630"/>
      <c r="J23" s="628"/>
      <c r="K23" s="629"/>
      <c r="L23" s="630"/>
      <c r="M23" s="628"/>
      <c r="N23" s="629"/>
      <c r="O23" s="630"/>
      <c r="P23" s="628"/>
      <c r="Q23" s="629"/>
      <c r="R23" s="630"/>
      <c r="S23" s="616"/>
      <c r="T23" s="616"/>
      <c r="U23" s="616"/>
      <c r="V23" s="616"/>
      <c r="W23" s="616"/>
      <c r="X23" s="616"/>
    </row>
    <row r="24" spans="1:24" ht="22.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row>
    <row r="25" spans="1:24" ht="22.5" customHeight="1">
      <c r="A25" s="14" t="s">
        <v>14</v>
      </c>
    </row>
    <row r="26" spans="1:24" ht="11.25" customHeight="1">
      <c r="A26" s="14"/>
    </row>
    <row r="27" spans="1:24" ht="22.5" customHeight="1">
      <c r="B27" s="13" t="s">
        <v>25</v>
      </c>
    </row>
    <row r="28" spans="1:24" ht="11.25" customHeight="1"/>
    <row r="29" spans="1:24" ht="22.5" customHeight="1">
      <c r="A29" s="15" t="s">
        <v>15</v>
      </c>
      <c r="B29" s="619"/>
      <c r="C29" s="620"/>
      <c r="D29" s="621" t="s">
        <v>16</v>
      </c>
      <c r="E29" s="618"/>
      <c r="F29" s="15" t="s">
        <v>15</v>
      </c>
      <c r="G29" s="619"/>
      <c r="H29" s="620"/>
      <c r="I29" s="621" t="s">
        <v>17</v>
      </c>
      <c r="J29" s="618"/>
      <c r="K29" s="618" t="s">
        <v>2</v>
      </c>
      <c r="L29" s="618"/>
      <c r="M29" s="618"/>
      <c r="N29" s="618"/>
      <c r="O29" s="617"/>
      <c r="P29" s="617"/>
      <c r="Q29" s="617"/>
      <c r="R29" s="617"/>
      <c r="S29" s="617"/>
      <c r="T29" s="617"/>
      <c r="U29" s="617"/>
      <c r="V29" s="617"/>
      <c r="W29" s="617"/>
      <c r="X29" s="617"/>
    </row>
    <row r="31" spans="1:24" ht="22.5" customHeight="1">
      <c r="A31" s="618" t="s">
        <v>282</v>
      </c>
      <c r="B31" s="618"/>
      <c r="C31" s="618"/>
      <c r="D31" s="618" t="s">
        <v>18</v>
      </c>
      <c r="E31" s="618"/>
      <c r="F31" s="618"/>
      <c r="G31" s="618" t="s">
        <v>19</v>
      </c>
      <c r="H31" s="618"/>
      <c r="I31" s="618"/>
      <c r="J31" s="618" t="s">
        <v>20</v>
      </c>
      <c r="K31" s="618"/>
      <c r="L31" s="618"/>
      <c r="M31" s="618" t="s">
        <v>21</v>
      </c>
      <c r="N31" s="618"/>
      <c r="O31" s="618"/>
      <c r="P31" s="618" t="s">
        <v>22</v>
      </c>
      <c r="Q31" s="618"/>
      <c r="R31" s="618"/>
      <c r="S31" s="618" t="s">
        <v>23</v>
      </c>
      <c r="T31" s="618"/>
      <c r="U31" s="618"/>
      <c r="V31" s="618" t="s">
        <v>24</v>
      </c>
      <c r="W31" s="618"/>
      <c r="X31" s="618"/>
    </row>
    <row r="32" spans="1:24" ht="26.25" customHeight="1">
      <c r="A32" s="622"/>
      <c r="B32" s="623"/>
      <c r="C32" s="624"/>
      <c r="D32" s="622"/>
      <c r="E32" s="623"/>
      <c r="F32" s="624"/>
      <c r="G32" s="622"/>
      <c r="H32" s="623"/>
      <c r="I32" s="624"/>
      <c r="J32" s="622"/>
      <c r="K32" s="623"/>
      <c r="L32" s="624"/>
      <c r="M32" s="622"/>
      <c r="N32" s="623"/>
      <c r="O32" s="624"/>
      <c r="P32" s="622"/>
      <c r="Q32" s="623"/>
      <c r="R32" s="624"/>
      <c r="S32" s="616"/>
      <c r="T32" s="616"/>
      <c r="U32" s="616"/>
      <c r="V32" s="616"/>
      <c r="W32" s="616"/>
      <c r="X32" s="616"/>
    </row>
    <row r="33" spans="1:24" ht="26.25" customHeight="1">
      <c r="A33" s="625"/>
      <c r="B33" s="626"/>
      <c r="C33" s="627"/>
      <c r="D33" s="625"/>
      <c r="E33" s="626"/>
      <c r="F33" s="627"/>
      <c r="G33" s="625"/>
      <c r="H33" s="626"/>
      <c r="I33" s="627"/>
      <c r="J33" s="625"/>
      <c r="K33" s="626"/>
      <c r="L33" s="627"/>
      <c r="M33" s="625"/>
      <c r="N33" s="626"/>
      <c r="O33" s="627"/>
      <c r="P33" s="625"/>
      <c r="Q33" s="626"/>
      <c r="R33" s="627"/>
      <c r="S33" s="616"/>
      <c r="T33" s="616"/>
      <c r="U33" s="616"/>
      <c r="V33" s="616"/>
      <c r="W33" s="616"/>
      <c r="X33" s="616"/>
    </row>
    <row r="34" spans="1:24" ht="26.25" customHeight="1">
      <c r="A34" s="625"/>
      <c r="B34" s="626"/>
      <c r="C34" s="627"/>
      <c r="D34" s="625"/>
      <c r="E34" s="626"/>
      <c r="F34" s="627"/>
      <c r="G34" s="625"/>
      <c r="H34" s="626"/>
      <c r="I34" s="627"/>
      <c r="J34" s="625"/>
      <c r="K34" s="626"/>
      <c r="L34" s="627"/>
      <c r="M34" s="625"/>
      <c r="N34" s="626"/>
      <c r="O34" s="627"/>
      <c r="P34" s="625"/>
      <c r="Q34" s="626"/>
      <c r="R34" s="627"/>
      <c r="S34" s="616"/>
      <c r="T34" s="616"/>
      <c r="U34" s="616"/>
      <c r="V34" s="616"/>
      <c r="W34" s="616"/>
      <c r="X34" s="616"/>
    </row>
    <row r="35" spans="1:24" ht="26.25" customHeight="1">
      <c r="A35" s="628"/>
      <c r="B35" s="629"/>
      <c r="C35" s="630"/>
      <c r="D35" s="628"/>
      <c r="E35" s="629"/>
      <c r="F35" s="630"/>
      <c r="G35" s="628"/>
      <c r="H35" s="629"/>
      <c r="I35" s="630"/>
      <c r="J35" s="628"/>
      <c r="K35" s="629"/>
      <c r="L35" s="630"/>
      <c r="M35" s="628"/>
      <c r="N35" s="629"/>
      <c r="O35" s="630"/>
      <c r="P35" s="628"/>
      <c r="Q35" s="629"/>
      <c r="R35" s="630"/>
      <c r="S35" s="616"/>
      <c r="T35" s="616"/>
      <c r="U35" s="616"/>
      <c r="V35" s="616"/>
      <c r="W35" s="616"/>
      <c r="X35" s="616"/>
    </row>
  </sheetData>
  <sheetProtection sheet="1" objects="1" scenarios="1"/>
  <mergeCells count="66">
    <mergeCell ref="P7:R7"/>
    <mergeCell ref="S7:U7"/>
    <mergeCell ref="V7:X7"/>
    <mergeCell ref="O5:X5"/>
    <mergeCell ref="D5:E5"/>
    <mergeCell ref="I5:J5"/>
    <mergeCell ref="D7:F7"/>
    <mergeCell ref="G7:I7"/>
    <mergeCell ref="J7:L7"/>
    <mergeCell ref="M7:O7"/>
    <mergeCell ref="V8:X11"/>
    <mergeCell ref="S8:U11"/>
    <mergeCell ref="D8:F11"/>
    <mergeCell ref="G8:I11"/>
    <mergeCell ref="J8:L11"/>
    <mergeCell ref="M8:O11"/>
    <mergeCell ref="P8:R11"/>
    <mergeCell ref="O17:X17"/>
    <mergeCell ref="A32:C35"/>
    <mergeCell ref="D32:F35"/>
    <mergeCell ref="G32:I35"/>
    <mergeCell ref="J32:L35"/>
    <mergeCell ref="M32:O35"/>
    <mergeCell ref="P32:R35"/>
    <mergeCell ref="S32:U35"/>
    <mergeCell ref="B17:C17"/>
    <mergeCell ref="D17:E17"/>
    <mergeCell ref="G17:H17"/>
    <mergeCell ref="I17:J17"/>
    <mergeCell ref="K17:N17"/>
    <mergeCell ref="P19:R19"/>
    <mergeCell ref="S19:U19"/>
    <mergeCell ref="V19:X19"/>
    <mergeCell ref="A7:C7"/>
    <mergeCell ref="A8:C11"/>
    <mergeCell ref="B5:C5"/>
    <mergeCell ref="G5:H5"/>
    <mergeCell ref="K5:N5"/>
    <mergeCell ref="P20:R23"/>
    <mergeCell ref="S20:U23"/>
    <mergeCell ref="V20:X23"/>
    <mergeCell ref="A19:C19"/>
    <mergeCell ref="D19:F19"/>
    <mergeCell ref="G19:I19"/>
    <mergeCell ref="J19:L19"/>
    <mergeCell ref="M19:O19"/>
    <mergeCell ref="A20:C23"/>
    <mergeCell ref="D20:F23"/>
    <mergeCell ref="G20:I23"/>
    <mergeCell ref="J20:L23"/>
    <mergeCell ref="M20:O23"/>
    <mergeCell ref="V32:X35"/>
    <mergeCell ref="O29:X29"/>
    <mergeCell ref="A31:C31"/>
    <mergeCell ref="D31:F31"/>
    <mergeCell ref="G31:I31"/>
    <mergeCell ref="J31:L31"/>
    <mergeCell ref="M31:O31"/>
    <mergeCell ref="P31:R31"/>
    <mergeCell ref="S31:U31"/>
    <mergeCell ref="V31:X31"/>
    <mergeCell ref="B29:C29"/>
    <mergeCell ref="D29:E29"/>
    <mergeCell ref="G29:H29"/>
    <mergeCell ref="I29:J29"/>
    <mergeCell ref="K29:N29"/>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Y56"/>
  <sheetViews>
    <sheetView zoomScaleNormal="100" workbookViewId="0"/>
  </sheetViews>
  <sheetFormatPr defaultColWidth="3.75" defaultRowHeight="15.75" customHeight="1"/>
  <cols>
    <col min="1" max="16384" width="3.75" style="168"/>
  </cols>
  <sheetData>
    <row r="1" spans="1:25" ht="15.75" customHeight="1">
      <c r="X1" s="187" t="s">
        <v>256</v>
      </c>
    </row>
    <row r="2" spans="1:25" ht="15.75" customHeight="1">
      <c r="B2" s="355" t="s">
        <v>210</v>
      </c>
      <c r="C2" s="355"/>
      <c r="D2" s="355"/>
      <c r="E2" s="355"/>
      <c r="F2" s="355"/>
      <c r="G2" s="188" t="s">
        <v>211</v>
      </c>
    </row>
    <row r="3" spans="1:25" ht="15.75" customHeight="1">
      <c r="B3" s="355" t="s">
        <v>209</v>
      </c>
      <c r="C3" s="355"/>
      <c r="D3" s="355"/>
      <c r="E3" s="355"/>
      <c r="F3" s="355"/>
      <c r="G3" s="188" t="s">
        <v>211</v>
      </c>
    </row>
    <row r="4" spans="1:25" ht="15.75" customHeight="1">
      <c r="L4" s="355" t="s">
        <v>212</v>
      </c>
      <c r="M4" s="355"/>
      <c r="N4" s="355"/>
      <c r="O4" s="355"/>
      <c r="P4" s="355"/>
      <c r="Q4" s="355"/>
      <c r="R4" s="355"/>
      <c r="S4" s="355"/>
      <c r="U4" s="355" t="s">
        <v>214</v>
      </c>
      <c r="V4" s="355"/>
      <c r="W4" s="355"/>
      <c r="X4" s="355"/>
    </row>
    <row r="5" spans="1:25" ht="15.75" customHeight="1">
      <c r="L5" s="355" t="s">
        <v>213</v>
      </c>
      <c r="M5" s="355"/>
      <c r="N5" s="355"/>
      <c r="O5" s="355"/>
      <c r="P5" s="355"/>
      <c r="Q5" s="355"/>
      <c r="R5" s="355"/>
      <c r="S5" s="355"/>
      <c r="U5" s="355" t="s">
        <v>215</v>
      </c>
      <c r="V5" s="355"/>
      <c r="W5" s="355"/>
      <c r="X5" s="355"/>
    </row>
    <row r="6" spans="1:25" ht="15.75" customHeight="1">
      <c r="U6" s="358" t="s">
        <v>226</v>
      </c>
      <c r="V6" s="358"/>
      <c r="W6" s="358"/>
      <c r="X6" s="358"/>
    </row>
    <row r="7" spans="1:25" ht="15.75" customHeight="1">
      <c r="A7" s="351" t="s">
        <v>216</v>
      </c>
      <c r="B7" s="351"/>
      <c r="C7" s="351"/>
      <c r="D7" s="351"/>
      <c r="E7" s="351"/>
      <c r="F7" s="351"/>
      <c r="G7" s="351"/>
      <c r="H7" s="351"/>
      <c r="I7" s="351"/>
      <c r="J7" s="351"/>
      <c r="K7" s="351"/>
      <c r="L7" s="351"/>
      <c r="M7" s="351"/>
      <c r="N7" s="351"/>
      <c r="O7" s="351"/>
      <c r="P7" s="351"/>
      <c r="Q7" s="351"/>
      <c r="R7" s="351"/>
      <c r="S7" s="351"/>
      <c r="T7" s="351"/>
      <c r="U7" s="351"/>
      <c r="V7" s="351"/>
      <c r="W7" s="351"/>
      <c r="X7" s="351"/>
      <c r="Y7" s="351"/>
    </row>
    <row r="9" spans="1:25" ht="15.75" customHeight="1">
      <c r="A9" s="189"/>
      <c r="B9" s="189" t="s">
        <v>228</v>
      </c>
      <c r="C9" s="189"/>
      <c r="D9" s="189"/>
      <c r="E9" s="189"/>
      <c r="F9" s="189"/>
      <c r="G9" s="189"/>
      <c r="H9" s="189"/>
      <c r="I9" s="189"/>
      <c r="J9" s="189"/>
      <c r="K9" s="189"/>
      <c r="L9" s="189"/>
      <c r="M9" s="189"/>
      <c r="N9" s="189"/>
      <c r="O9" s="189"/>
      <c r="P9" s="189"/>
      <c r="Q9" s="189"/>
      <c r="R9" s="189"/>
      <c r="S9" s="189"/>
      <c r="T9" s="189"/>
      <c r="U9" s="189"/>
      <c r="V9" s="189"/>
      <c r="W9" s="189"/>
    </row>
    <row r="11" spans="1:25" ht="15.75" customHeight="1">
      <c r="L11" s="188" t="s">
        <v>217</v>
      </c>
    </row>
    <row r="12" spans="1:25" ht="15.75" customHeight="1">
      <c r="C12" s="168">
        <v>1</v>
      </c>
      <c r="E12" s="168" t="s">
        <v>218</v>
      </c>
    </row>
    <row r="13" spans="1:25" ht="15.75" customHeight="1">
      <c r="E13" s="168" t="s">
        <v>257</v>
      </c>
      <c r="K13" s="168" t="s">
        <v>219</v>
      </c>
    </row>
    <row r="14" spans="1:25" ht="15.75" customHeight="1">
      <c r="E14" s="168" t="s">
        <v>258</v>
      </c>
      <c r="K14" s="168" t="s">
        <v>220</v>
      </c>
    </row>
    <row r="15" spans="1:25" ht="15.75" customHeight="1">
      <c r="E15" s="168" t="s">
        <v>259</v>
      </c>
      <c r="K15" s="168" t="s">
        <v>220</v>
      </c>
    </row>
    <row r="16" spans="1:25" ht="15.75" customHeight="1">
      <c r="E16" s="168" t="s">
        <v>225</v>
      </c>
    </row>
    <row r="17" spans="1:25" ht="15.75" customHeight="1">
      <c r="E17" s="168" t="s">
        <v>224</v>
      </c>
    </row>
    <row r="19" spans="1:25" ht="15.75" customHeight="1">
      <c r="C19" s="168">
        <v>2</v>
      </c>
      <c r="E19" s="168" t="s">
        <v>283</v>
      </c>
      <c r="H19" s="168" t="s">
        <v>284</v>
      </c>
    </row>
    <row r="20" spans="1:25" ht="15.75" customHeight="1">
      <c r="H20" s="168" t="s">
        <v>285</v>
      </c>
      <c r="J20" s="168" t="s">
        <v>286</v>
      </c>
      <c r="P20" s="168" t="s">
        <v>287</v>
      </c>
    </row>
    <row r="21" spans="1:25" ht="15.75" customHeight="1">
      <c r="J21" s="168" t="s">
        <v>288</v>
      </c>
    </row>
    <row r="22" spans="1:25" ht="15.75" customHeight="1">
      <c r="C22" s="168">
        <v>3</v>
      </c>
      <c r="E22" s="168" t="s">
        <v>221</v>
      </c>
      <c r="H22" s="190" t="s">
        <v>290</v>
      </c>
    </row>
    <row r="23" spans="1:25" ht="15.75" customHeight="1">
      <c r="H23" s="190" t="s">
        <v>289</v>
      </c>
      <c r="I23" s="190"/>
      <c r="R23" s="168" t="s">
        <v>291</v>
      </c>
    </row>
    <row r="24" spans="1:25" ht="15.75" customHeight="1">
      <c r="E24" s="168" t="s">
        <v>222</v>
      </c>
    </row>
    <row r="25" spans="1:25" ht="15.75" customHeight="1">
      <c r="E25" s="168" t="s">
        <v>223</v>
      </c>
    </row>
    <row r="26" spans="1:25" ht="15.75" customHeight="1">
      <c r="E26" s="168" t="s">
        <v>227</v>
      </c>
    </row>
    <row r="27" spans="1:25" ht="15.75" customHeight="1">
      <c r="A27" s="191"/>
      <c r="B27" s="191"/>
      <c r="C27" s="191"/>
      <c r="D27" s="191"/>
      <c r="E27" s="191"/>
      <c r="F27" s="191"/>
      <c r="G27" s="191"/>
      <c r="H27" s="191"/>
      <c r="I27" s="191"/>
      <c r="J27" s="357" t="s">
        <v>253</v>
      </c>
      <c r="K27" s="357"/>
      <c r="L27" s="357"/>
      <c r="M27" s="357"/>
      <c r="N27" s="357"/>
      <c r="O27" s="357"/>
      <c r="P27" s="357"/>
      <c r="Q27" s="191"/>
      <c r="R27" s="191"/>
      <c r="S27" s="191"/>
      <c r="T27" s="191"/>
      <c r="U27" s="191"/>
      <c r="V27" s="191"/>
      <c r="W27" s="191"/>
      <c r="X27" s="191"/>
      <c r="Y27" s="191"/>
    </row>
    <row r="28" spans="1:25" ht="15.75" customHeight="1">
      <c r="J28" s="357"/>
      <c r="K28" s="357"/>
      <c r="L28" s="357"/>
      <c r="M28" s="357"/>
      <c r="N28" s="357"/>
      <c r="O28" s="357"/>
      <c r="P28" s="357"/>
    </row>
    <row r="30" spans="1:25" ht="15.75" customHeight="1">
      <c r="A30" s="347" t="s">
        <v>229</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row>
    <row r="31" spans="1:25" ht="15.75" customHeight="1">
      <c r="W31" s="360" t="s">
        <v>59</v>
      </c>
      <c r="X31" s="360"/>
      <c r="Y31" s="360"/>
    </row>
    <row r="32" spans="1:25" ht="15.75" customHeight="1">
      <c r="A32" s="192"/>
      <c r="B32" s="359" t="str">
        <f>データベース!A8&amp;データベース!D8&amp;データベース!G8</f>
        <v>高等学校</v>
      </c>
      <c r="C32" s="359"/>
      <c r="D32" s="359"/>
      <c r="E32" s="359"/>
      <c r="F32" s="359"/>
      <c r="G32" s="359"/>
      <c r="H32" s="359"/>
      <c r="I32" s="359"/>
      <c r="J32" s="359"/>
      <c r="K32" s="192"/>
      <c r="W32" s="361">
        <f>データベース!Q9</f>
        <v>0</v>
      </c>
      <c r="X32" s="361"/>
      <c r="Y32" s="361"/>
    </row>
    <row r="33" spans="1:25" ht="15.75" customHeight="1">
      <c r="W33" s="361"/>
      <c r="X33" s="361"/>
      <c r="Y33" s="361"/>
    </row>
    <row r="34" spans="1:25" ht="15.75" customHeight="1">
      <c r="I34" s="188" t="s">
        <v>233</v>
      </c>
      <c r="J34" s="193"/>
      <c r="K34" s="350" t="str">
        <f>IF(E52=0,"",IF(E52&lt;3,E52*5000,30000))</f>
        <v/>
      </c>
      <c r="L34" s="350"/>
      <c r="M34" s="350"/>
      <c r="N34" s="350"/>
      <c r="O34" s="193"/>
      <c r="P34" s="168" t="s">
        <v>29</v>
      </c>
      <c r="R34" s="168" t="s">
        <v>230</v>
      </c>
    </row>
    <row r="35" spans="1:25" ht="15.75" customHeight="1">
      <c r="I35" s="188" t="s">
        <v>233</v>
      </c>
      <c r="J35" s="193"/>
      <c r="K35" s="350" t="str">
        <f>IF(Q52=0,"",IF(Q52&lt;2,Q52*5000,20000))</f>
        <v/>
      </c>
      <c r="L35" s="350"/>
      <c r="M35" s="350"/>
      <c r="N35" s="350"/>
      <c r="O35" s="193"/>
      <c r="P35" s="168" t="s">
        <v>29</v>
      </c>
      <c r="R35" s="168" t="s">
        <v>231</v>
      </c>
    </row>
    <row r="36" spans="1:25" ht="15.75" customHeight="1">
      <c r="G36" s="192"/>
      <c r="H36" s="192"/>
      <c r="I36" s="194" t="s">
        <v>233</v>
      </c>
      <c r="J36" s="195"/>
      <c r="K36" s="356"/>
      <c r="L36" s="356"/>
      <c r="M36" s="356"/>
      <c r="N36" s="356"/>
      <c r="O36" s="195"/>
      <c r="P36" s="192" t="s">
        <v>29</v>
      </c>
      <c r="R36" s="168" t="s">
        <v>232</v>
      </c>
    </row>
    <row r="37" spans="1:25" ht="15.75" customHeight="1">
      <c r="G37" s="351" t="s">
        <v>136</v>
      </c>
      <c r="H37" s="351"/>
      <c r="I37" s="188" t="s">
        <v>233</v>
      </c>
      <c r="J37" s="193"/>
      <c r="K37" s="350">
        <f>SUM(K34:N36)</f>
        <v>0</v>
      </c>
      <c r="L37" s="350"/>
      <c r="M37" s="350"/>
      <c r="N37" s="350"/>
      <c r="O37" s="193"/>
      <c r="P37" s="168" t="s">
        <v>29</v>
      </c>
    </row>
    <row r="39" spans="1:25" ht="15.75" customHeight="1">
      <c r="B39" s="168">
        <v>1</v>
      </c>
      <c r="D39" s="168" t="s">
        <v>234</v>
      </c>
    </row>
    <row r="40" spans="1:25" ht="15.75" customHeight="1">
      <c r="A40" s="196"/>
      <c r="B40" s="348" t="s">
        <v>240</v>
      </c>
      <c r="C40" s="348"/>
      <c r="D40" s="348"/>
      <c r="E40" s="348"/>
      <c r="F40" s="348"/>
      <c r="G40" s="348" t="s">
        <v>6</v>
      </c>
      <c r="H40" s="348"/>
      <c r="I40" s="348" t="s">
        <v>241</v>
      </c>
      <c r="J40" s="348"/>
      <c r="K40" s="348"/>
      <c r="L40" s="348" t="s">
        <v>99</v>
      </c>
      <c r="M40" s="348"/>
      <c r="N40" s="348"/>
      <c r="O40" s="348"/>
      <c r="P40" s="348"/>
      <c r="Q40" s="348"/>
      <c r="R40" s="348"/>
      <c r="S40" s="348"/>
      <c r="T40" s="348"/>
      <c r="U40" s="348"/>
      <c r="V40" s="348" t="s">
        <v>242</v>
      </c>
      <c r="W40" s="348"/>
      <c r="X40" s="348"/>
      <c r="Y40" s="348"/>
    </row>
    <row r="41" spans="1:25" ht="15.75" customHeight="1">
      <c r="A41" s="137" t="s">
        <v>235</v>
      </c>
      <c r="B41" s="352" t="str">
        <f>データベース!B16&amp;"　"&amp;データベース!E16</f>
        <v>　</v>
      </c>
      <c r="C41" s="353"/>
      <c r="D41" s="353"/>
      <c r="E41" s="353"/>
      <c r="F41" s="354"/>
      <c r="G41" s="348" t="str">
        <f>IF(データベース!H16="","",データベース!H16)</f>
        <v/>
      </c>
      <c r="H41" s="348"/>
      <c r="I41" s="348">
        <f>データベース!A12</f>
        <v>0</v>
      </c>
      <c r="J41" s="348"/>
      <c r="K41" s="348"/>
      <c r="L41" s="349">
        <f>データベース!C12</f>
        <v>0</v>
      </c>
      <c r="M41" s="349"/>
      <c r="N41" s="349"/>
      <c r="O41" s="349"/>
      <c r="P41" s="349"/>
      <c r="Q41" s="349"/>
      <c r="R41" s="349"/>
      <c r="S41" s="349"/>
      <c r="T41" s="349"/>
      <c r="U41" s="349"/>
      <c r="V41" s="348">
        <f>データベース!J12</f>
        <v>0</v>
      </c>
      <c r="W41" s="348"/>
      <c r="X41" s="348"/>
      <c r="Y41" s="348"/>
    </row>
    <row r="42" spans="1:25" ht="15.75" customHeight="1">
      <c r="A42" s="137" t="s">
        <v>236</v>
      </c>
      <c r="B42" s="352" t="str">
        <f>データベース!B17&amp;"　"&amp;データベース!E17</f>
        <v>　</v>
      </c>
      <c r="C42" s="353"/>
      <c r="D42" s="353"/>
      <c r="E42" s="353"/>
      <c r="F42" s="354"/>
      <c r="G42" s="348" t="str">
        <f>IF(データベース!H17="","",データベース!H17)</f>
        <v/>
      </c>
      <c r="H42" s="348"/>
      <c r="I42" s="348"/>
      <c r="J42" s="348"/>
      <c r="K42" s="348"/>
      <c r="L42" s="349"/>
      <c r="M42" s="349"/>
      <c r="N42" s="349"/>
      <c r="O42" s="349"/>
      <c r="P42" s="349"/>
      <c r="Q42" s="349"/>
      <c r="R42" s="349"/>
      <c r="S42" s="349"/>
      <c r="T42" s="349"/>
      <c r="U42" s="349"/>
      <c r="V42" s="348"/>
      <c r="W42" s="348"/>
      <c r="X42" s="348"/>
      <c r="Y42" s="348"/>
    </row>
    <row r="43" spans="1:25" ht="15.75" customHeight="1">
      <c r="A43" s="137" t="s">
        <v>237</v>
      </c>
      <c r="B43" s="352" t="str">
        <f>データベース!B18&amp;"　"&amp;データベース!E18</f>
        <v>　</v>
      </c>
      <c r="C43" s="353"/>
      <c r="D43" s="353"/>
      <c r="E43" s="353"/>
      <c r="F43" s="354"/>
      <c r="G43" s="348" t="str">
        <f>IF(データベース!H18="","",データベース!H18)</f>
        <v/>
      </c>
      <c r="H43" s="348"/>
      <c r="I43" s="348"/>
      <c r="J43" s="348"/>
      <c r="K43" s="348"/>
      <c r="L43" s="349"/>
      <c r="M43" s="349"/>
      <c r="N43" s="349"/>
      <c r="O43" s="349"/>
      <c r="P43" s="349"/>
      <c r="Q43" s="349"/>
      <c r="R43" s="349"/>
      <c r="S43" s="349"/>
      <c r="T43" s="349"/>
      <c r="U43" s="349"/>
      <c r="V43" s="348"/>
      <c r="W43" s="348"/>
      <c r="X43" s="348"/>
      <c r="Y43" s="348"/>
    </row>
    <row r="44" spans="1:25" ht="15.75" customHeight="1">
      <c r="A44" s="137" t="s">
        <v>238</v>
      </c>
      <c r="B44" s="352" t="str">
        <f>データベース!B19&amp;"　"&amp;データベース!E19</f>
        <v>　</v>
      </c>
      <c r="C44" s="353"/>
      <c r="D44" s="353"/>
      <c r="E44" s="353"/>
      <c r="F44" s="354"/>
      <c r="G44" s="348" t="str">
        <f>IF(データベース!H19="","",データベース!H19)</f>
        <v/>
      </c>
      <c r="H44" s="348"/>
      <c r="I44" s="348"/>
      <c r="J44" s="348"/>
      <c r="K44" s="348"/>
      <c r="L44" s="349"/>
      <c r="M44" s="349"/>
      <c r="N44" s="349"/>
      <c r="O44" s="349"/>
      <c r="P44" s="349"/>
      <c r="Q44" s="349"/>
      <c r="R44" s="349"/>
      <c r="S44" s="349"/>
      <c r="T44" s="349"/>
      <c r="U44" s="349"/>
      <c r="V44" s="348"/>
      <c r="W44" s="348"/>
      <c r="X44" s="348"/>
      <c r="Y44" s="348"/>
    </row>
    <row r="45" spans="1:25" ht="15.75" customHeight="1">
      <c r="A45" s="137" t="s">
        <v>239</v>
      </c>
      <c r="B45" s="352" t="str">
        <f>データベース!B20&amp;"　"&amp;データベース!E20</f>
        <v>　</v>
      </c>
      <c r="C45" s="353"/>
      <c r="D45" s="353"/>
      <c r="E45" s="353"/>
      <c r="F45" s="354"/>
      <c r="G45" s="348" t="str">
        <f>IF(データベース!H20="","",データベース!H20)</f>
        <v/>
      </c>
      <c r="H45" s="348"/>
      <c r="I45" s="348"/>
      <c r="J45" s="348"/>
      <c r="K45" s="348"/>
      <c r="L45" s="349"/>
      <c r="M45" s="349"/>
      <c r="N45" s="349"/>
      <c r="O45" s="349"/>
      <c r="P45" s="349"/>
      <c r="Q45" s="349"/>
      <c r="R45" s="349"/>
      <c r="S45" s="349"/>
      <c r="T45" s="349"/>
      <c r="U45" s="349"/>
      <c r="V45" s="348"/>
      <c r="W45" s="348"/>
      <c r="X45" s="348"/>
      <c r="Y45" s="348"/>
    </row>
    <row r="47" spans="1:25" ht="15.75" customHeight="1">
      <c r="B47" s="168">
        <v>2</v>
      </c>
      <c r="D47" s="168" t="s">
        <v>243</v>
      </c>
    </row>
    <row r="48" spans="1:25" ht="15.75" customHeight="1">
      <c r="B48" s="351" t="s">
        <v>244</v>
      </c>
      <c r="C48" s="351"/>
      <c r="D48" s="351"/>
      <c r="E48" s="189">
        <f>COUNTIFS(データベース!$H$29:$I$78,"=1",データベース!$N$29:$O$78,"=1")</f>
        <v>0</v>
      </c>
      <c r="F48" s="188" t="s">
        <v>28</v>
      </c>
      <c r="G48" s="197" t="s">
        <v>118</v>
      </c>
      <c r="H48" s="351" t="s">
        <v>248</v>
      </c>
      <c r="I48" s="351"/>
      <c r="J48" s="168">
        <f>E48-M48</f>
        <v>0</v>
      </c>
      <c r="K48" s="168" t="s">
        <v>28</v>
      </c>
      <c r="L48" s="198" t="s">
        <v>119</v>
      </c>
      <c r="M48" s="199">
        <f>COUNTIFS(データベース!$H$29:$I$78,"=1",データベース!$N$29:$O$78,"=1",データベース!$J$29:$K$78,"無")</f>
        <v>0</v>
      </c>
      <c r="N48" s="351" t="s">
        <v>249</v>
      </c>
      <c r="O48" s="351"/>
      <c r="P48" s="351"/>
      <c r="Q48" s="189">
        <f>COUNTIFS(データベース!$H$29:$I$78,"=1",データベース!$N$29:$O$78,"=2")</f>
        <v>0</v>
      </c>
      <c r="R48" s="188" t="s">
        <v>28</v>
      </c>
      <c r="S48" s="197" t="s">
        <v>118</v>
      </c>
      <c r="T48" s="351" t="s">
        <v>248</v>
      </c>
      <c r="U48" s="351"/>
      <c r="V48" s="168">
        <f>Q48-Y48</f>
        <v>0</v>
      </c>
      <c r="W48" s="168" t="s">
        <v>28</v>
      </c>
      <c r="X48" s="198" t="s">
        <v>119</v>
      </c>
      <c r="Y48" s="199">
        <f>COUNTIFS(データベース!$H$29:$I$78,"=1",データベース!$N$29:$O$78,"=2",データベース!$J$29:$K$78,"無")</f>
        <v>0</v>
      </c>
    </row>
    <row r="49" spans="2:25" ht="15.75" customHeight="1">
      <c r="B49" s="351" t="s">
        <v>245</v>
      </c>
      <c r="C49" s="351"/>
      <c r="D49" s="351"/>
      <c r="E49" s="189">
        <f>COUNTIFS(データベース!$H$29:$I$78,"=2",データベース!$N$29:$O$78,"=1")</f>
        <v>0</v>
      </c>
      <c r="F49" s="188" t="s">
        <v>28</v>
      </c>
      <c r="G49" s="197" t="s">
        <v>118</v>
      </c>
      <c r="H49" s="351" t="s">
        <v>248</v>
      </c>
      <c r="I49" s="351"/>
      <c r="J49" s="168">
        <f t="shared" ref="J49:J51" si="0">E49-M49</f>
        <v>0</v>
      </c>
      <c r="K49" s="168" t="s">
        <v>28</v>
      </c>
      <c r="L49" s="198" t="s">
        <v>119</v>
      </c>
      <c r="M49" s="199">
        <f>COUNTIFS(データベース!$H$29:$I$78,"=2",データベース!$N$29:$O$78,"=1",データベース!$J$29:$K$78,"無")</f>
        <v>0</v>
      </c>
      <c r="N49" s="351" t="s">
        <v>250</v>
      </c>
      <c r="O49" s="351"/>
      <c r="P49" s="351"/>
      <c r="Q49" s="189">
        <f>COUNTIFS(データベース!$H$29:$I$78,"=2",データベース!$N$29:$O$78,"=2")</f>
        <v>0</v>
      </c>
      <c r="R49" s="188" t="s">
        <v>28</v>
      </c>
      <c r="S49" s="197" t="s">
        <v>118</v>
      </c>
      <c r="T49" s="351" t="s">
        <v>248</v>
      </c>
      <c r="U49" s="351"/>
      <c r="V49" s="168">
        <f>Q49-Y49</f>
        <v>0</v>
      </c>
      <c r="W49" s="168" t="s">
        <v>28</v>
      </c>
      <c r="X49" s="198" t="s">
        <v>119</v>
      </c>
      <c r="Y49" s="199">
        <f>COUNTIFS(データベース!$H$29:$I$78,"=2",データベース!$N$29:$O$78,"=2",データベース!$J$29:$K$78,"無")</f>
        <v>0</v>
      </c>
    </row>
    <row r="50" spans="2:25" ht="15.75" customHeight="1">
      <c r="B50" s="351" t="s">
        <v>246</v>
      </c>
      <c r="C50" s="351"/>
      <c r="D50" s="351"/>
      <c r="E50" s="189">
        <f>COUNTIFS(データベース!$H$29:$I$78,"=3",データベース!$N$29:$O$78,"=1")</f>
        <v>0</v>
      </c>
      <c r="F50" s="188" t="s">
        <v>28</v>
      </c>
      <c r="G50" s="197" t="s">
        <v>118</v>
      </c>
      <c r="H50" s="351" t="s">
        <v>248</v>
      </c>
      <c r="I50" s="351"/>
      <c r="J50" s="168">
        <f t="shared" si="0"/>
        <v>0</v>
      </c>
      <c r="K50" s="168" t="s">
        <v>28</v>
      </c>
      <c r="L50" s="198" t="s">
        <v>119</v>
      </c>
      <c r="M50" s="199">
        <f>COUNTIFS(データベース!$H$29:$I$78,"=3",データベース!$N$29:$O$78,"=1",データベース!$J$29:$K$78,"無")</f>
        <v>0</v>
      </c>
      <c r="N50" s="351" t="s">
        <v>251</v>
      </c>
      <c r="O50" s="351"/>
      <c r="P50" s="351"/>
      <c r="Q50" s="189">
        <f>COUNTIFS(データベース!$H$29:$I$78,"=3",データベース!$N$29:$O$78,"=2")</f>
        <v>0</v>
      </c>
      <c r="R50" s="188" t="s">
        <v>28</v>
      </c>
      <c r="S50" s="197" t="s">
        <v>118</v>
      </c>
      <c r="T50" s="351" t="s">
        <v>248</v>
      </c>
      <c r="U50" s="351"/>
      <c r="V50" s="168">
        <f>Q50-Y50</f>
        <v>0</v>
      </c>
      <c r="W50" s="168" t="s">
        <v>28</v>
      </c>
      <c r="X50" s="198" t="s">
        <v>119</v>
      </c>
      <c r="Y50" s="199">
        <f>COUNTIFS(データベース!$H$29:$I$78,"=3",データベース!$N$29:$O$78,"=2",データベース!$J$29:$K$78,"無")</f>
        <v>0</v>
      </c>
    </row>
    <row r="51" spans="2:25" ht="15.75" customHeight="1">
      <c r="B51" s="362" t="s">
        <v>247</v>
      </c>
      <c r="C51" s="362"/>
      <c r="D51" s="362"/>
      <c r="E51" s="200">
        <f>COUNTIFS(データベース!$H$29:$I$78,"=4",データベース!$N$29:$O$78,"=1")</f>
        <v>0</v>
      </c>
      <c r="F51" s="194" t="s">
        <v>28</v>
      </c>
      <c r="G51" s="201" t="s">
        <v>118</v>
      </c>
      <c r="H51" s="362" t="s">
        <v>248</v>
      </c>
      <c r="I51" s="362"/>
      <c r="J51" s="192">
        <f t="shared" si="0"/>
        <v>0</v>
      </c>
      <c r="K51" s="192" t="s">
        <v>28</v>
      </c>
      <c r="L51" s="148" t="s">
        <v>119</v>
      </c>
      <c r="M51" s="199">
        <f>COUNTIFS(データベース!$H$29:$I$78,"=4",データベース!$N$29:$O$78,"=1",データベース!$J$29:$K$78,"無")</f>
        <v>0</v>
      </c>
      <c r="N51" s="362" t="s">
        <v>252</v>
      </c>
      <c r="O51" s="362"/>
      <c r="P51" s="362"/>
      <c r="Q51" s="200">
        <f>COUNTIFS(データベース!$H$29:$I$78,"=4",データベース!$N$29:$O$78,"=2")</f>
        <v>0</v>
      </c>
      <c r="R51" s="194" t="s">
        <v>28</v>
      </c>
      <c r="S51" s="201" t="s">
        <v>118</v>
      </c>
      <c r="T51" s="362" t="s">
        <v>248</v>
      </c>
      <c r="U51" s="362"/>
      <c r="V51" s="192">
        <f>Q51-Y51</f>
        <v>0</v>
      </c>
      <c r="W51" s="192" t="s">
        <v>28</v>
      </c>
      <c r="X51" s="148" t="s">
        <v>119</v>
      </c>
      <c r="Y51" s="199">
        <f>COUNTIFS(データベース!$H$29:$I$78,"=4",データベース!$N$29:$O$78,"=2",データベース!$J$29:$K$78,"無")</f>
        <v>0</v>
      </c>
    </row>
    <row r="52" spans="2:25" ht="15.75" customHeight="1">
      <c r="B52" s="351" t="s">
        <v>254</v>
      </c>
      <c r="C52" s="351"/>
      <c r="D52" s="351"/>
      <c r="E52" s="168">
        <f>SUM(E48:E51)</f>
        <v>0</v>
      </c>
      <c r="F52" s="188" t="s">
        <v>28</v>
      </c>
      <c r="G52" s="197" t="s">
        <v>118</v>
      </c>
      <c r="H52" s="351" t="s">
        <v>248</v>
      </c>
      <c r="I52" s="351"/>
      <c r="J52" s="168">
        <f>SUM(J48:J51)</f>
        <v>0</v>
      </c>
      <c r="K52" s="168" t="s">
        <v>28</v>
      </c>
      <c r="L52" s="198" t="s">
        <v>119</v>
      </c>
      <c r="N52" s="351" t="s">
        <v>255</v>
      </c>
      <c r="O52" s="351"/>
      <c r="P52" s="351"/>
      <c r="Q52" s="168">
        <f>SUM(Q48:Q51)</f>
        <v>0</v>
      </c>
      <c r="R52" s="188" t="s">
        <v>28</v>
      </c>
      <c r="S52" s="197" t="s">
        <v>118</v>
      </c>
      <c r="T52" s="351" t="s">
        <v>248</v>
      </c>
      <c r="U52" s="351"/>
      <c r="V52" s="168">
        <f>SUM(V48:V51)</f>
        <v>0</v>
      </c>
      <c r="W52" s="168" t="s">
        <v>28</v>
      </c>
      <c r="X52" s="198" t="s">
        <v>119</v>
      </c>
    </row>
    <row r="54" spans="2:25" ht="15.75" customHeight="1">
      <c r="W54" s="346" t="s">
        <v>281</v>
      </c>
      <c r="X54" s="346"/>
    </row>
    <row r="55" spans="2:25" ht="15.75" customHeight="1">
      <c r="L55" s="345" t="s">
        <v>280</v>
      </c>
      <c r="M55" s="345"/>
      <c r="N55" s="345"/>
      <c r="O55" s="345"/>
      <c r="P55" s="345"/>
      <c r="Q55" s="202" t="s">
        <v>272</v>
      </c>
      <c r="R55" s="202" t="s">
        <v>273</v>
      </c>
      <c r="S55" s="202" t="s">
        <v>274</v>
      </c>
      <c r="T55" s="202" t="s">
        <v>275</v>
      </c>
      <c r="U55" s="202" t="s">
        <v>276</v>
      </c>
      <c r="V55" s="202" t="s">
        <v>277</v>
      </c>
      <c r="W55" s="202" t="s">
        <v>278</v>
      </c>
      <c r="X55" s="202" t="s">
        <v>279</v>
      </c>
    </row>
    <row r="56" spans="2:25" ht="15.75" customHeight="1">
      <c r="L56" s="345"/>
      <c r="M56" s="345"/>
      <c r="N56" s="345"/>
      <c r="O56" s="345"/>
      <c r="P56" s="345"/>
      <c r="Q56" s="203">
        <f>E48</f>
        <v>0</v>
      </c>
      <c r="R56" s="203">
        <f>E49</f>
        <v>0</v>
      </c>
      <c r="S56" s="203">
        <f>E50</f>
        <v>0</v>
      </c>
      <c r="T56" s="203">
        <f>Q48</f>
        <v>0</v>
      </c>
      <c r="U56" s="203">
        <f>Q49</f>
        <v>0</v>
      </c>
      <c r="V56" s="203">
        <f>Q50</f>
        <v>0</v>
      </c>
      <c r="W56" s="203">
        <f>E51</f>
        <v>0</v>
      </c>
      <c r="X56" s="203">
        <f>Q51</f>
        <v>0</v>
      </c>
    </row>
  </sheetData>
  <sheetProtection sheet="1" objects="1" scenarios="1"/>
  <mergeCells count="70">
    <mergeCell ref="N51:P51"/>
    <mergeCell ref="T51:U51"/>
    <mergeCell ref="I45:K45"/>
    <mergeCell ref="V42:Y42"/>
    <mergeCell ref="V43:Y43"/>
    <mergeCell ref="V44:Y44"/>
    <mergeCell ref="V45:Y45"/>
    <mergeCell ref="I42:K42"/>
    <mergeCell ref="I43:K43"/>
    <mergeCell ref="I44:K44"/>
    <mergeCell ref="B52:D52"/>
    <mergeCell ref="H52:I52"/>
    <mergeCell ref="N52:P52"/>
    <mergeCell ref="T52:U52"/>
    <mergeCell ref="H48:I48"/>
    <mergeCell ref="H49:I49"/>
    <mergeCell ref="H50:I50"/>
    <mergeCell ref="H51:I51"/>
    <mergeCell ref="N48:P48"/>
    <mergeCell ref="T48:U48"/>
    <mergeCell ref="N49:P49"/>
    <mergeCell ref="T49:U49"/>
    <mergeCell ref="N50:P50"/>
    <mergeCell ref="T50:U50"/>
    <mergeCell ref="B49:D49"/>
    <mergeCell ref="B50:D50"/>
    <mergeCell ref="I40:K40"/>
    <mergeCell ref="G40:H40"/>
    <mergeCell ref="B51:D51"/>
    <mergeCell ref="G41:H41"/>
    <mergeCell ref="G42:H42"/>
    <mergeCell ref="G43:H43"/>
    <mergeCell ref="G44:H44"/>
    <mergeCell ref="G45:H45"/>
    <mergeCell ref="B48:D48"/>
    <mergeCell ref="B45:F45"/>
    <mergeCell ref="B42:F42"/>
    <mergeCell ref="B43:F43"/>
    <mergeCell ref="B44:F44"/>
    <mergeCell ref="B2:F2"/>
    <mergeCell ref="B3:F3"/>
    <mergeCell ref="K34:N34"/>
    <mergeCell ref="K35:N35"/>
    <mergeCell ref="K36:N36"/>
    <mergeCell ref="L4:S4"/>
    <mergeCell ref="L5:S5"/>
    <mergeCell ref="J27:P28"/>
    <mergeCell ref="A7:Y7"/>
    <mergeCell ref="U6:X6"/>
    <mergeCell ref="U4:X4"/>
    <mergeCell ref="U5:X5"/>
    <mergeCell ref="B32:J32"/>
    <mergeCell ref="W31:Y31"/>
    <mergeCell ref="W32:Y33"/>
    <mergeCell ref="L55:P56"/>
    <mergeCell ref="W54:X54"/>
    <mergeCell ref="A30:Y30"/>
    <mergeCell ref="L40:U40"/>
    <mergeCell ref="L41:U41"/>
    <mergeCell ref="L42:U42"/>
    <mergeCell ref="L43:U43"/>
    <mergeCell ref="L44:U44"/>
    <mergeCell ref="L45:U45"/>
    <mergeCell ref="K37:N37"/>
    <mergeCell ref="B40:F40"/>
    <mergeCell ref="I41:K41"/>
    <mergeCell ref="V41:Y41"/>
    <mergeCell ref="V40:Y40"/>
    <mergeCell ref="G37:H37"/>
    <mergeCell ref="B41:F41"/>
  </mergeCells>
  <phoneticPr fontId="1"/>
  <printOptions horizontalCentered="1"/>
  <pageMargins left="0.59055118110236227" right="0.59055118110236227" top="0.39370078740157483" bottom="0.59055118110236227" header="0.31496062992125984" footer="0.31496062992125984"/>
  <pageSetup paperSize="9" scale="98"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Sheet2">
    <tabColor theme="5"/>
  </sheetPr>
  <dimension ref="A1:AO61"/>
  <sheetViews>
    <sheetView zoomScaleNormal="100" workbookViewId="0">
      <selection activeCell="A4" sqref="A4:Z4"/>
    </sheetView>
  </sheetViews>
  <sheetFormatPr defaultColWidth="3.75" defaultRowHeight="22.5" customHeight="1"/>
  <cols>
    <col min="1" max="1" width="10" style="47" customWidth="1"/>
    <col min="2" max="2" width="5" style="47" customWidth="1"/>
    <col min="3" max="3" width="4.375" style="47" customWidth="1"/>
    <col min="4" max="5" width="6.25" style="47" customWidth="1"/>
    <col min="6" max="6" width="5" style="47" customWidth="1"/>
    <col min="7" max="8" width="6.25" style="47" customWidth="1"/>
    <col min="9" max="9" width="4.375" style="47" customWidth="1"/>
    <col min="10" max="15" width="3.75" style="47" customWidth="1"/>
    <col min="16" max="16" width="4.375" style="47" customWidth="1"/>
    <col min="17" max="25" width="3.125" style="47" customWidth="1"/>
    <col min="26" max="26" width="4.375" style="47" customWidth="1"/>
    <col min="27" max="27" width="3.75" style="47"/>
    <col min="28" max="28" width="4.5" style="47" bestFit="1" customWidth="1"/>
    <col min="29" max="29" width="12.5" style="47" customWidth="1"/>
    <col min="30" max="31" width="3.75" style="47" customWidth="1"/>
    <col min="32" max="35" width="3.75" style="47" hidden="1" customWidth="1"/>
    <col min="36" max="36" width="8" style="56" hidden="1" customWidth="1"/>
    <col min="37" max="37" width="8" style="47" hidden="1" customWidth="1"/>
    <col min="38" max="38" width="16.125" style="47" bestFit="1" customWidth="1"/>
    <col min="39" max="39" width="3.75" style="47"/>
    <col min="40" max="41" width="0" style="47" hidden="1" customWidth="1"/>
    <col min="42" max="16384" width="3.75" style="47"/>
  </cols>
  <sheetData>
    <row r="1" spans="1:41" ht="7.5" customHeight="1">
      <c r="Y1" s="57"/>
      <c r="Z1" s="57"/>
      <c r="AA1" s="58"/>
    </row>
    <row r="2" spans="1:41" ht="7.5" customHeight="1"/>
    <row r="3" spans="1:41" ht="7.5" customHeight="1" thickBot="1"/>
    <row r="4" spans="1:41" ht="60" customHeight="1" thickBot="1">
      <c r="A4" s="384" t="str">
        <f>IF(AB5=1,AN17&amp;"地区高等学校総合体育大会　柔道競技　参加申込書【男子】","10　柔道競技　【男子】　参加申込書")</f>
        <v>10　柔道競技　【男子】　参加申込書</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59"/>
      <c r="AB4" s="367" t="s">
        <v>183</v>
      </c>
      <c r="AC4" s="368"/>
      <c r="AE4" s="429" t="s">
        <v>207</v>
      </c>
      <c r="AF4" s="429"/>
      <c r="AG4" s="429"/>
      <c r="AH4" s="429"/>
      <c r="AI4" s="429"/>
      <c r="AJ4" s="429"/>
      <c r="AK4" s="429"/>
      <c r="AL4" s="429"/>
    </row>
    <row r="5" spans="1:41" ht="26.25" customHeight="1" thickBot="1">
      <c r="A5" s="425" t="s">
        <v>59</v>
      </c>
      <c r="B5" s="426"/>
      <c r="C5" s="419" t="str">
        <f>IF(データベース!Q9="","",データベース!Q9)</f>
        <v/>
      </c>
      <c r="D5" s="419"/>
      <c r="E5" s="419"/>
      <c r="F5" s="420"/>
      <c r="G5" s="60"/>
      <c r="H5" s="60"/>
      <c r="I5" s="60"/>
      <c r="J5" s="32"/>
      <c r="K5" s="401" t="s">
        <v>61</v>
      </c>
      <c r="L5" s="402"/>
      <c r="M5" s="402"/>
      <c r="N5" s="402"/>
      <c r="O5" s="403"/>
      <c r="P5" s="421" t="str">
        <f>IF(AC8="","",VLOOKUP(AC8,$AE$5:$AL$9,8))</f>
        <v/>
      </c>
      <c r="Q5" s="422"/>
      <c r="R5" s="422"/>
      <c r="S5" s="422"/>
      <c r="T5" s="422"/>
      <c r="U5" s="422"/>
      <c r="V5" s="422"/>
      <c r="W5" s="422"/>
      <c r="X5" s="422"/>
      <c r="Y5" s="422"/>
      <c r="Z5" s="423"/>
      <c r="AA5" s="59"/>
      <c r="AB5" s="10"/>
      <c r="AC5" s="186" t="str">
        <f>IF(AB5="","",VLOOKUP(AB5,AN12:AO13,2))</f>
        <v/>
      </c>
      <c r="AE5" s="21">
        <v>1</v>
      </c>
      <c r="AF5" s="21"/>
      <c r="AG5" s="21"/>
      <c r="AH5" s="21"/>
      <c r="AI5" s="21"/>
      <c r="AJ5" s="61" t="str">
        <f>IF(VLOOKUP(AE5,データベース!$A$16:$G$20,2)=0,"",VLOOKUP(AE5,データベース!$A$16:$G$20,2))</f>
        <v/>
      </c>
      <c r="AK5" s="61" t="str">
        <f>IF(VLOOKUP(AE5,データベース!$A$16:$G$20,5)=0,"",VLOOKUP(AE5,データベース!$A$16:$G$20,5))</f>
        <v/>
      </c>
      <c r="AL5" s="62" t="str">
        <f>AJ5&amp;"　"&amp;AK5</f>
        <v>　</v>
      </c>
    </row>
    <row r="6" spans="1:41" ht="26.25" customHeight="1" thickBot="1">
      <c r="A6" s="63"/>
      <c r="B6" s="63"/>
      <c r="C6" s="63"/>
      <c r="D6" s="63"/>
      <c r="E6" s="63"/>
      <c r="F6" s="63"/>
      <c r="G6" s="63"/>
      <c r="H6" s="63"/>
      <c r="I6" s="63"/>
      <c r="J6" s="63"/>
      <c r="K6" s="63"/>
      <c r="L6" s="63"/>
      <c r="M6" s="63"/>
      <c r="N6" s="63"/>
      <c r="O6" s="63"/>
      <c r="P6" s="404" t="s">
        <v>260</v>
      </c>
      <c r="Q6" s="404"/>
      <c r="R6" s="404"/>
      <c r="S6" s="404"/>
      <c r="T6" s="404"/>
      <c r="U6" s="404"/>
      <c r="V6" s="404"/>
      <c r="W6" s="404"/>
      <c r="X6" s="404"/>
      <c r="Y6" s="404"/>
      <c r="Z6" s="404"/>
      <c r="AA6" s="59"/>
      <c r="AB6" s="179"/>
      <c r="AC6" s="180" t="s">
        <v>206</v>
      </c>
      <c r="AE6" s="21">
        <v>2</v>
      </c>
      <c r="AF6" s="21"/>
      <c r="AG6" s="21"/>
      <c r="AH6" s="21"/>
      <c r="AI6" s="21"/>
      <c r="AJ6" s="61" t="str">
        <f>IF(VLOOKUP(AE6,データベース!$A$16:$G$20,2)=0,"",VLOOKUP(AE6,データベース!$A$16:$G$20,2))</f>
        <v/>
      </c>
      <c r="AK6" s="61" t="str">
        <f>IF(VLOOKUP(AE6,データベース!$A$16:$G$20,5)=0,"",VLOOKUP(AE6,データベース!$A$16:$G$20,5))</f>
        <v/>
      </c>
      <c r="AL6" s="62" t="str">
        <f t="shared" ref="AL6:AL9" si="0">AJ6&amp;"　"&amp;AK6</f>
        <v>　</v>
      </c>
    </row>
    <row r="7" spans="1:41" ht="26.25" customHeight="1">
      <c r="A7" s="374" t="s">
        <v>0</v>
      </c>
      <c r="B7" s="376"/>
      <c r="C7" s="395" t="str">
        <f>IF(データベース!A8="","",データベース!A8&amp;データベース!D8&amp;データベース!G8)</f>
        <v/>
      </c>
      <c r="D7" s="396"/>
      <c r="E7" s="396"/>
      <c r="F7" s="396"/>
      <c r="G7" s="396"/>
      <c r="H7" s="396"/>
      <c r="I7" s="396"/>
      <c r="J7" s="397"/>
      <c r="K7" s="374" t="s">
        <v>1</v>
      </c>
      <c r="L7" s="375"/>
      <c r="M7" s="375"/>
      <c r="N7" s="375"/>
      <c r="O7" s="376"/>
      <c r="P7" s="65" t="str">
        <f>IF(データベース!J7="","",データベース!J7)</f>
        <v/>
      </c>
      <c r="Q7" s="66" t="str">
        <f>MID(P7,1,1)</f>
        <v/>
      </c>
      <c r="R7" s="66" t="str">
        <f>MID(P7,2,1)</f>
        <v/>
      </c>
      <c r="S7" s="66" t="str">
        <f>MID(P7,3,1)</f>
        <v/>
      </c>
      <c r="T7" s="66" t="str">
        <f>MID(P7,4,1)</f>
        <v/>
      </c>
      <c r="U7" s="66" t="str">
        <f>MID(P7,5,1)</f>
        <v/>
      </c>
      <c r="V7" s="66" t="str">
        <f>MID(P7,6,1)</f>
        <v/>
      </c>
      <c r="W7" s="66" t="str">
        <f>MID(P7,7,1)</f>
        <v/>
      </c>
      <c r="X7" s="66" t="str">
        <f>MID(P7,8,1)</f>
        <v/>
      </c>
      <c r="Y7" s="66" t="str">
        <f>MID(P7,9,1)</f>
        <v/>
      </c>
      <c r="Z7" s="67"/>
      <c r="AA7" s="68"/>
      <c r="AB7" s="64" t="s">
        <v>205</v>
      </c>
      <c r="AC7" s="2"/>
      <c r="AE7" s="21">
        <v>3</v>
      </c>
      <c r="AF7" s="21"/>
      <c r="AG7" s="21"/>
      <c r="AH7" s="21"/>
      <c r="AI7" s="21"/>
      <c r="AJ7" s="61" t="str">
        <f>IF(VLOOKUP(AE7,データベース!$A$16:$G$20,2)=0,"",VLOOKUP(AE7,データベース!$A$16:$G$20,2))</f>
        <v/>
      </c>
      <c r="AK7" s="61" t="str">
        <f>IF(VLOOKUP(AE7,データベース!$A$16:$G$20,5)=0,"",VLOOKUP(AE7,データベース!$A$16:$G$20,5))</f>
        <v/>
      </c>
      <c r="AL7" s="62" t="str">
        <f t="shared" si="0"/>
        <v>　</v>
      </c>
      <c r="AN7" s="47">
        <v>1</v>
      </c>
      <c r="AO7" s="47" t="s">
        <v>184</v>
      </c>
    </row>
    <row r="8" spans="1:41" ht="26.25" customHeight="1" thickBot="1">
      <c r="A8" s="377" t="s">
        <v>2</v>
      </c>
      <c r="B8" s="379"/>
      <c r="C8" s="398" t="str">
        <f>IF(AC7="","",VLOOKUP(AC7,$AE$5:$AL$9,8))</f>
        <v/>
      </c>
      <c r="D8" s="399"/>
      <c r="E8" s="399"/>
      <c r="F8" s="399"/>
      <c r="G8" s="399"/>
      <c r="H8" s="399"/>
      <c r="I8" s="399"/>
      <c r="J8" s="400"/>
      <c r="K8" s="377" t="s">
        <v>3</v>
      </c>
      <c r="L8" s="378"/>
      <c r="M8" s="378"/>
      <c r="N8" s="378"/>
      <c r="O8" s="379"/>
      <c r="P8" s="169" t="str">
        <f>IF(AC7="","",VLOOKUP(AC7,データベース!$A$16:$Q$20,10))</f>
        <v/>
      </c>
      <c r="Q8" s="104" t="str">
        <f>MID(P8,1,1)</f>
        <v/>
      </c>
      <c r="R8" s="104" t="str">
        <f>MID(P8,2,1)</f>
        <v/>
      </c>
      <c r="S8" s="104" t="str">
        <f>MID(P8,3,1)</f>
        <v/>
      </c>
      <c r="T8" s="104" t="str">
        <f>MID(P8,4,1)</f>
        <v/>
      </c>
      <c r="U8" s="104" t="str">
        <f>MID(P8,5,1)</f>
        <v/>
      </c>
      <c r="V8" s="104" t="str">
        <f>MID(P8,6,1)</f>
        <v/>
      </c>
      <c r="W8" s="104" t="str">
        <f>MID(P8,7,1)</f>
        <v/>
      </c>
      <c r="X8" s="104" t="str">
        <f>MID(P8,8,1)</f>
        <v/>
      </c>
      <c r="Y8" s="104" t="str">
        <f>MID(P8,9,1)</f>
        <v/>
      </c>
      <c r="Z8" s="170"/>
      <c r="AA8" s="68"/>
      <c r="AB8" s="69" t="s">
        <v>208</v>
      </c>
      <c r="AC8" s="3"/>
      <c r="AE8" s="21">
        <v>4</v>
      </c>
      <c r="AF8" s="21"/>
      <c r="AG8" s="21"/>
      <c r="AH8" s="21"/>
      <c r="AI8" s="21"/>
      <c r="AJ8" s="61" t="str">
        <f>IF(VLOOKUP(AE8,データベース!$A$16:$G$20,2)=0,"",VLOOKUP(AE8,データベース!$A$16:$G$20,2))</f>
        <v/>
      </c>
      <c r="AK8" s="61" t="str">
        <f>IF(VLOOKUP(AE8,データベース!$A$16:$G$20,5)=0,"",VLOOKUP(AE8,データベース!$A$16:$G$20,5))</f>
        <v/>
      </c>
      <c r="AL8" s="62" t="str">
        <f t="shared" si="0"/>
        <v>　</v>
      </c>
      <c r="AN8" s="47">
        <v>2</v>
      </c>
      <c r="AO8" s="47" t="s">
        <v>185</v>
      </c>
    </row>
    <row r="9" spans="1:41" ht="26.25" customHeight="1">
      <c r="A9" s="32"/>
      <c r="B9" s="32"/>
      <c r="C9" s="32"/>
      <c r="D9" s="32"/>
      <c r="E9" s="32"/>
      <c r="F9" s="32"/>
      <c r="G9" s="32"/>
      <c r="H9" s="32"/>
      <c r="I9" s="32"/>
      <c r="J9" s="32"/>
      <c r="AE9" s="21">
        <v>5</v>
      </c>
      <c r="AF9" s="21"/>
      <c r="AG9" s="21"/>
      <c r="AH9" s="21"/>
      <c r="AI9" s="21"/>
      <c r="AJ9" s="61" t="str">
        <f>IF(VLOOKUP(AE9,データベース!$A$16:$G$20,2)=0,"",VLOOKUP(AE9,データベース!$A$16:$G$20,2))</f>
        <v/>
      </c>
      <c r="AK9" s="61" t="str">
        <f>IF(VLOOKUP(AE9,データベース!$A$16:$G$20,5)=0,"",VLOOKUP(AE9,データベース!$A$16:$G$20,5))</f>
        <v/>
      </c>
      <c r="AL9" s="62" t="str">
        <f t="shared" si="0"/>
        <v>　</v>
      </c>
      <c r="AN9" s="47">
        <v>3</v>
      </c>
      <c r="AO9" s="47" t="s">
        <v>186</v>
      </c>
    </row>
    <row r="10" spans="1:41" ht="18" customHeight="1" thickBot="1">
      <c r="A10" s="81" t="s">
        <v>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E10" s="424" t="s">
        <v>56</v>
      </c>
      <c r="AF10" s="424"/>
      <c r="AG10" s="424"/>
      <c r="AH10" s="424"/>
      <c r="AI10" s="424"/>
      <c r="AJ10" s="424"/>
      <c r="AK10" s="424"/>
      <c r="AL10" s="424"/>
      <c r="AN10" s="47">
        <v>4</v>
      </c>
      <c r="AO10" s="47" t="s">
        <v>187</v>
      </c>
    </row>
    <row r="11" spans="1:41" s="32" customFormat="1" ht="18" customHeight="1" thickBot="1">
      <c r="A11" s="392" t="s">
        <v>4</v>
      </c>
      <c r="B11" s="393"/>
      <c r="C11" s="372" t="s">
        <v>26</v>
      </c>
      <c r="D11" s="372"/>
      <c r="E11" s="372"/>
      <c r="F11" s="372"/>
      <c r="G11" s="372"/>
      <c r="H11" s="372"/>
      <c r="I11" s="373"/>
      <c r="J11" s="385" t="s">
        <v>5</v>
      </c>
      <c r="K11" s="385"/>
      <c r="L11" s="385" t="s">
        <v>6</v>
      </c>
      <c r="M11" s="385"/>
      <c r="N11" s="385" t="s">
        <v>7</v>
      </c>
      <c r="O11" s="385"/>
      <c r="P11" s="386" t="s">
        <v>8</v>
      </c>
      <c r="Q11" s="387"/>
      <c r="R11" s="387"/>
      <c r="S11" s="387"/>
      <c r="T11" s="387"/>
      <c r="U11" s="387"/>
      <c r="V11" s="387"/>
      <c r="W11" s="387"/>
      <c r="X11" s="387"/>
      <c r="Y11" s="387"/>
      <c r="Z11" s="388"/>
      <c r="AB11" s="30" t="s">
        <v>34</v>
      </c>
      <c r="AC11" s="38" t="s">
        <v>33</v>
      </c>
      <c r="AE11" s="432"/>
      <c r="AF11" s="432"/>
      <c r="AG11" s="432"/>
      <c r="AH11" s="432"/>
      <c r="AI11" s="432"/>
      <c r="AJ11" s="432"/>
      <c r="AK11" s="432"/>
      <c r="AL11" s="432"/>
    </row>
    <row r="12" spans="1:41" ht="18" customHeight="1">
      <c r="A12" s="389">
        <v>1</v>
      </c>
      <c r="B12" s="390"/>
      <c r="C12" s="84"/>
      <c r="D12" s="394" t="str">
        <f>IF(AC12="","",VLOOKUP(AC12,データベース!$A$29:$U$78,2))</f>
        <v/>
      </c>
      <c r="E12" s="394"/>
      <c r="F12" s="85"/>
      <c r="G12" s="394" t="str">
        <f>IF(AC12="","",VLOOKUP(AC12,データベース!$A$29:$U$78,5))</f>
        <v/>
      </c>
      <c r="H12" s="394"/>
      <c r="I12" s="86"/>
      <c r="J12" s="391" t="str">
        <f>IF(AC12="","",VLOOKUP(AC12,データベース!$A$29:$U$78,8))</f>
        <v/>
      </c>
      <c r="K12" s="391"/>
      <c r="L12" s="391" t="str">
        <f>IF(AC12="","",VLOOKUP(AC12,データベース!$A$29:$U$78,10))</f>
        <v/>
      </c>
      <c r="M12" s="391"/>
      <c r="N12" s="391" t="str">
        <f>IF(AC12="","",VLOOKUP(AC12,データベース!$A$29:$U$78,12))</f>
        <v/>
      </c>
      <c r="O12" s="391"/>
      <c r="P12" s="87" t="str">
        <f>IF(AC12="","",VLOOKUP(AC12,データベース!$A$29:$U$78,16))</f>
        <v/>
      </c>
      <c r="Q12" s="88" t="str">
        <f>MID(P12,1,1)</f>
        <v/>
      </c>
      <c r="R12" s="88" t="str">
        <f>MID(P12,2,1)</f>
        <v/>
      </c>
      <c r="S12" s="88" t="str">
        <f>MID(P12,3,1)</f>
        <v/>
      </c>
      <c r="T12" s="88" t="str">
        <f>MID(P12,4,1)</f>
        <v/>
      </c>
      <c r="U12" s="88" t="str">
        <f>MID(P12,5,1)</f>
        <v/>
      </c>
      <c r="V12" s="88" t="str">
        <f>MID(P12,6,1)</f>
        <v/>
      </c>
      <c r="W12" s="88" t="str">
        <f>MID(P12,7,1)</f>
        <v/>
      </c>
      <c r="X12" s="88" t="str">
        <f>MID(P12,8,1)</f>
        <v/>
      </c>
      <c r="Y12" s="88" t="str">
        <f>MID(P12,9,1)</f>
        <v/>
      </c>
      <c r="Z12" s="89"/>
      <c r="AA12" s="32"/>
      <c r="AB12" s="90">
        <v>1</v>
      </c>
      <c r="AC12" s="1"/>
      <c r="AE12" s="41">
        <v>1</v>
      </c>
      <c r="AF12" s="41">
        <f>COUNTIF($AC$11:$AC$19,AE12)</f>
        <v>0</v>
      </c>
      <c r="AG12" s="41">
        <f t="shared" ref="AG12:AG43" si="1">COUNTIF($AC$23:$AC$50,AE12)</f>
        <v>0</v>
      </c>
      <c r="AH12" s="41">
        <f>AG12*10</f>
        <v>0</v>
      </c>
      <c r="AI12" s="41">
        <f>AF12+AH12</f>
        <v>0</v>
      </c>
      <c r="AJ12" s="42" t="str">
        <f>IF(VLOOKUP(AE12,データベース!$A$29:$G$78,2)=0,"",VLOOKUP(AE12,データベース!$A$29:$G$78,2))</f>
        <v/>
      </c>
      <c r="AK12" s="42" t="str">
        <f>IF(VLOOKUP(AE12,データベース!$A$29:$G$78,5)=0,"",VLOOKUP(AE12,データベース!$A$29:$G$78,5))</f>
        <v/>
      </c>
      <c r="AL12" s="43" t="str">
        <f>AJ12&amp;"　"&amp;AK12</f>
        <v>　</v>
      </c>
      <c r="AN12" s="47">
        <v>1</v>
      </c>
      <c r="AO12" s="47" t="s">
        <v>188</v>
      </c>
    </row>
    <row r="13" spans="1:41" ht="18" customHeight="1">
      <c r="A13" s="380">
        <v>2</v>
      </c>
      <c r="B13" s="381"/>
      <c r="C13" s="92"/>
      <c r="D13" s="382" t="str">
        <f>IF(AC13="","",VLOOKUP(AC13,データベース!$A$29:$U$78,2))</f>
        <v/>
      </c>
      <c r="E13" s="382"/>
      <c r="F13" s="93"/>
      <c r="G13" s="382" t="str">
        <f>IF(AC13="","",VLOOKUP(AC13,データベース!$A$29:$U$78,5))</f>
        <v/>
      </c>
      <c r="H13" s="382"/>
      <c r="I13" s="94"/>
      <c r="J13" s="361" t="str">
        <f>IF(AC13="","",VLOOKUP(AC13,データベース!$A$29:$U$78,8))</f>
        <v/>
      </c>
      <c r="K13" s="361"/>
      <c r="L13" s="361" t="str">
        <f>IF(AC13="","",VLOOKUP(AC13,データベース!$A$29:$U$78,10))</f>
        <v/>
      </c>
      <c r="M13" s="361"/>
      <c r="N13" s="361" t="str">
        <f>IF(AC13="","",VLOOKUP(AC13,データベース!$A$29:$U$78,12))</f>
        <v/>
      </c>
      <c r="O13" s="361"/>
      <c r="P13" s="95" t="str">
        <f>IF(AC13="","",VLOOKUP(AC13,データベース!$A$29:$U$78,16))</f>
        <v/>
      </c>
      <c r="Q13" s="96" t="str">
        <f t="shared" ref="Q13:Q19" si="2">MID(P13,1,1)</f>
        <v/>
      </c>
      <c r="R13" s="96" t="str">
        <f t="shared" ref="R13:R19" si="3">MID(P13,2,1)</f>
        <v/>
      </c>
      <c r="S13" s="96" t="str">
        <f t="shared" ref="S13:S19" si="4">MID(P13,3,1)</f>
        <v/>
      </c>
      <c r="T13" s="96" t="str">
        <f t="shared" ref="T13:T19" si="5">MID(P13,4,1)</f>
        <v/>
      </c>
      <c r="U13" s="96" t="str">
        <f t="shared" ref="U13:U19" si="6">MID(P13,5,1)</f>
        <v/>
      </c>
      <c r="V13" s="96" t="str">
        <f t="shared" ref="V13:V19" si="7">MID(P13,6,1)</f>
        <v/>
      </c>
      <c r="W13" s="96" t="str">
        <f t="shared" ref="W13:W19" si="8">MID(P13,7,1)</f>
        <v/>
      </c>
      <c r="X13" s="96" t="str">
        <f t="shared" ref="X13:X19" si="9">MID(P13,8,1)</f>
        <v/>
      </c>
      <c r="Y13" s="96" t="str">
        <f t="shared" ref="Y13:Y19" si="10">MID(P13,9,1)</f>
        <v/>
      </c>
      <c r="Z13" s="97"/>
      <c r="AA13" s="98"/>
      <c r="AB13" s="64">
        <v>2</v>
      </c>
      <c r="AC13" s="2"/>
      <c r="AE13" s="41">
        <v>2</v>
      </c>
      <c r="AF13" s="41">
        <f t="shared" ref="AF13:AF43" si="11">COUNTIF($AC$11:$AC$19,AE13)</f>
        <v>0</v>
      </c>
      <c r="AG13" s="41">
        <f t="shared" si="1"/>
        <v>0</v>
      </c>
      <c r="AH13" s="41">
        <f t="shared" ref="AH13:AH61" si="12">AG13*10</f>
        <v>0</v>
      </c>
      <c r="AI13" s="41">
        <f t="shared" ref="AI13:AI61" si="13">AF13+AH13</f>
        <v>0</v>
      </c>
      <c r="AJ13" s="42" t="str">
        <f>IF(VLOOKUP(AE13,データベース!$A$29:$G$78,2)=0,"",VLOOKUP(AE13,データベース!$A$29:$G$78,2))</f>
        <v/>
      </c>
      <c r="AK13" s="42" t="str">
        <f>IF(VLOOKUP(AE13,データベース!$A$29:$G$78,5)=0,"",VLOOKUP(AE13,データベース!$A$29:$G$78,5))</f>
        <v/>
      </c>
      <c r="AL13" s="43" t="str">
        <f t="shared" ref="AL13:AL61" si="14">AJ13&amp;"　"&amp;AK13</f>
        <v>　</v>
      </c>
      <c r="AN13" s="47">
        <v>2</v>
      </c>
      <c r="AO13" s="47" t="s">
        <v>189</v>
      </c>
    </row>
    <row r="14" spans="1:41" ht="18" customHeight="1" thickBot="1">
      <c r="A14" s="380">
        <v>3</v>
      </c>
      <c r="B14" s="381"/>
      <c r="C14" s="92"/>
      <c r="D14" s="382" t="str">
        <f>IF(AC14="","",VLOOKUP(AC14,データベース!$A$29:$U$78,2))</f>
        <v/>
      </c>
      <c r="E14" s="382"/>
      <c r="F14" s="93"/>
      <c r="G14" s="382" t="str">
        <f>IF(AC14="","",VLOOKUP(AC14,データベース!$A$29:$U$78,5))</f>
        <v/>
      </c>
      <c r="H14" s="382"/>
      <c r="I14" s="94"/>
      <c r="J14" s="361" t="str">
        <f>IF(AC14="","",VLOOKUP(AC14,データベース!$A$29:$U$78,8))</f>
        <v/>
      </c>
      <c r="K14" s="361"/>
      <c r="L14" s="361" t="str">
        <f>IF(AC14="","",VLOOKUP(AC14,データベース!$A$29:$U$78,10))</f>
        <v/>
      </c>
      <c r="M14" s="361"/>
      <c r="N14" s="361" t="str">
        <f>IF(AC14="","",VLOOKUP(AC14,データベース!$A$29:$U$78,12))</f>
        <v/>
      </c>
      <c r="O14" s="361"/>
      <c r="P14" s="95" t="str">
        <f>IF(AC14="","",VLOOKUP(AC14,データベース!$A$29:$U$78,16))</f>
        <v/>
      </c>
      <c r="Q14" s="96" t="str">
        <f t="shared" si="2"/>
        <v/>
      </c>
      <c r="R14" s="96" t="str">
        <f t="shared" si="3"/>
        <v/>
      </c>
      <c r="S14" s="96" t="str">
        <f t="shared" si="4"/>
        <v/>
      </c>
      <c r="T14" s="96" t="str">
        <f t="shared" si="5"/>
        <v/>
      </c>
      <c r="U14" s="96" t="str">
        <f t="shared" si="6"/>
        <v/>
      </c>
      <c r="V14" s="96" t="str">
        <f t="shared" si="7"/>
        <v/>
      </c>
      <c r="W14" s="96" t="str">
        <f t="shared" si="8"/>
        <v/>
      </c>
      <c r="X14" s="96" t="str">
        <f t="shared" si="9"/>
        <v/>
      </c>
      <c r="Y14" s="96" t="str">
        <f t="shared" si="10"/>
        <v/>
      </c>
      <c r="Z14" s="97"/>
      <c r="AA14" s="98"/>
      <c r="AB14" s="64">
        <v>3</v>
      </c>
      <c r="AC14" s="2"/>
      <c r="AE14" s="41">
        <v>3</v>
      </c>
      <c r="AF14" s="41">
        <f t="shared" si="11"/>
        <v>0</v>
      </c>
      <c r="AG14" s="41">
        <f t="shared" si="1"/>
        <v>0</v>
      </c>
      <c r="AH14" s="41">
        <f t="shared" si="12"/>
        <v>0</v>
      </c>
      <c r="AI14" s="41">
        <f t="shared" si="13"/>
        <v>0</v>
      </c>
      <c r="AJ14" s="42" t="str">
        <f>IF(VLOOKUP(AE14,データベース!$A$29:$G$78,2)=0,"",VLOOKUP(AE14,データベース!$A$29:$G$78,2))</f>
        <v/>
      </c>
      <c r="AK14" s="42" t="str">
        <f>IF(VLOOKUP(AE14,データベース!$A$29:$G$78,5)=0,"",VLOOKUP(AE14,データベース!$A$29:$G$78,5))</f>
        <v/>
      </c>
      <c r="AL14" s="43" t="str">
        <f t="shared" si="14"/>
        <v>　</v>
      </c>
    </row>
    <row r="15" spans="1:41" ht="18" customHeight="1">
      <c r="A15" s="380">
        <v>4</v>
      </c>
      <c r="B15" s="381"/>
      <c r="C15" s="92"/>
      <c r="D15" s="382" t="str">
        <f>IF(AC15="","",VLOOKUP(AC15,データベース!$A$29:$U$78,2))</f>
        <v/>
      </c>
      <c r="E15" s="382"/>
      <c r="F15" s="93"/>
      <c r="G15" s="382" t="str">
        <f>IF(AC15="","",VLOOKUP(AC15,データベース!$A$29:$U$78,5))</f>
        <v/>
      </c>
      <c r="H15" s="382"/>
      <c r="I15" s="94"/>
      <c r="J15" s="361" t="str">
        <f>IF(AC15="","",VLOOKUP(AC15,データベース!$A$29:$U$78,8))</f>
        <v/>
      </c>
      <c r="K15" s="361"/>
      <c r="L15" s="361" t="str">
        <f>IF(AC15="","",VLOOKUP(AC15,データベース!$A$29:$U$78,10))</f>
        <v/>
      </c>
      <c r="M15" s="361"/>
      <c r="N15" s="361" t="str">
        <f>IF(AC15="","",VLOOKUP(AC15,データベース!$A$29:$U$78,12))</f>
        <v/>
      </c>
      <c r="O15" s="361"/>
      <c r="P15" s="95" t="str">
        <f>IF(AC15="","",VLOOKUP(AC15,データベース!$A$29:$U$78,16))</f>
        <v/>
      </c>
      <c r="Q15" s="96" t="str">
        <f t="shared" si="2"/>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7"/>
      <c r="AA15" s="98"/>
      <c r="AB15" s="64">
        <v>4</v>
      </c>
      <c r="AC15" s="2"/>
      <c r="AE15" s="41">
        <v>4</v>
      </c>
      <c r="AF15" s="41">
        <f t="shared" si="11"/>
        <v>0</v>
      </c>
      <c r="AG15" s="41">
        <f t="shared" si="1"/>
        <v>0</v>
      </c>
      <c r="AH15" s="41">
        <f t="shared" si="12"/>
        <v>0</v>
      </c>
      <c r="AI15" s="41">
        <f t="shared" si="13"/>
        <v>0</v>
      </c>
      <c r="AJ15" s="42" t="str">
        <f>IF(VLOOKUP(AE15,データベース!$A$29:$G$78,2)=0,"",VLOOKUP(AE15,データベース!$A$29:$G$78,2))</f>
        <v/>
      </c>
      <c r="AK15" s="42" t="str">
        <f>IF(VLOOKUP(AE15,データベース!$A$29:$G$78,5)=0,"",VLOOKUP(AE15,データベース!$A$29:$G$78,5))</f>
        <v/>
      </c>
      <c r="AL15" s="43" t="str">
        <f t="shared" si="14"/>
        <v>　</v>
      </c>
      <c r="AN15" s="363" t="s">
        <v>194</v>
      </c>
      <c r="AO15" s="364"/>
    </row>
    <row r="16" spans="1:41" ht="18" customHeight="1" thickBot="1">
      <c r="A16" s="380">
        <v>5</v>
      </c>
      <c r="B16" s="381"/>
      <c r="C16" s="92"/>
      <c r="D16" s="382" t="str">
        <f>IF(AC16="","",VLOOKUP(AC16,データベース!$A$29:$U$78,2))</f>
        <v/>
      </c>
      <c r="E16" s="382"/>
      <c r="F16" s="93"/>
      <c r="G16" s="382" t="str">
        <f>IF(AC16="","",VLOOKUP(AC16,データベース!$A$29:$U$78,5))</f>
        <v/>
      </c>
      <c r="H16" s="382"/>
      <c r="I16" s="94"/>
      <c r="J16" s="361" t="str">
        <f>IF(AC16="","",VLOOKUP(AC16,データベース!$A$29:$U$78,8))</f>
        <v/>
      </c>
      <c r="K16" s="361"/>
      <c r="L16" s="361" t="str">
        <f>IF(AC16="","",VLOOKUP(AC16,データベース!$A$29:$U$78,10))</f>
        <v/>
      </c>
      <c r="M16" s="361"/>
      <c r="N16" s="361" t="str">
        <f>IF(AC16="","",VLOOKUP(AC16,データベース!$A$29:$U$78,12))</f>
        <v/>
      </c>
      <c r="O16" s="361"/>
      <c r="P16" s="95" t="str">
        <f>IF(AC16="","",VLOOKUP(AC16,データベース!$A$29:$U$78,16))</f>
        <v/>
      </c>
      <c r="Q16" s="96" t="str">
        <f t="shared" si="2"/>
        <v/>
      </c>
      <c r="R16" s="96" t="str">
        <f t="shared" si="3"/>
        <v/>
      </c>
      <c r="S16" s="96" t="str">
        <f t="shared" si="4"/>
        <v/>
      </c>
      <c r="T16" s="96" t="str">
        <f t="shared" si="5"/>
        <v/>
      </c>
      <c r="U16" s="96" t="str">
        <f t="shared" si="6"/>
        <v/>
      </c>
      <c r="V16" s="96" t="str">
        <f t="shared" si="7"/>
        <v/>
      </c>
      <c r="W16" s="96" t="str">
        <f t="shared" si="8"/>
        <v/>
      </c>
      <c r="X16" s="96" t="str">
        <f t="shared" si="9"/>
        <v/>
      </c>
      <c r="Y16" s="96" t="str">
        <f t="shared" si="10"/>
        <v/>
      </c>
      <c r="Z16" s="97"/>
      <c r="AA16" s="98"/>
      <c r="AB16" s="64">
        <v>5</v>
      </c>
      <c r="AC16" s="2"/>
      <c r="AE16" s="41">
        <v>5</v>
      </c>
      <c r="AF16" s="41">
        <f t="shared" si="11"/>
        <v>0</v>
      </c>
      <c r="AG16" s="41">
        <f t="shared" si="1"/>
        <v>0</v>
      </c>
      <c r="AH16" s="41">
        <f t="shared" si="12"/>
        <v>0</v>
      </c>
      <c r="AI16" s="41">
        <f t="shared" si="13"/>
        <v>0</v>
      </c>
      <c r="AJ16" s="42" t="str">
        <f>IF(VLOOKUP(AE16,データベース!$A$29:$G$78,2)=0,"",VLOOKUP(AE16,データベース!$A$29:$G$78,2))</f>
        <v/>
      </c>
      <c r="AK16" s="42" t="str">
        <f>IF(VLOOKUP(AE16,データベース!$A$29:$G$78,5)=0,"",VLOOKUP(AE16,データベース!$A$29:$G$78,5))</f>
        <v/>
      </c>
      <c r="AL16" s="43" t="str">
        <f t="shared" si="14"/>
        <v>　</v>
      </c>
      <c r="AN16" s="365"/>
      <c r="AO16" s="366"/>
    </row>
    <row r="17" spans="1:41" ht="18" customHeight="1" thickBot="1">
      <c r="A17" s="380">
        <v>6</v>
      </c>
      <c r="B17" s="381"/>
      <c r="C17" s="92"/>
      <c r="D17" s="382" t="str">
        <f>IF(AC17="","",VLOOKUP(AC17,データベース!$A$29:$U$78,2))</f>
        <v/>
      </c>
      <c r="E17" s="382"/>
      <c r="F17" s="93"/>
      <c r="G17" s="382" t="str">
        <f>IF(AC17="","",VLOOKUP(AC17,データベース!$A$29:$U$78,5))</f>
        <v/>
      </c>
      <c r="H17" s="382"/>
      <c r="I17" s="94"/>
      <c r="J17" s="361" t="str">
        <f>IF(AC17="","",VLOOKUP(AC17,データベース!$A$29:$U$78,8))</f>
        <v/>
      </c>
      <c r="K17" s="361"/>
      <c r="L17" s="361" t="str">
        <f>IF(AC17="","",VLOOKUP(AC17,データベース!$A$29:$U$78,10))</f>
        <v/>
      </c>
      <c r="M17" s="361"/>
      <c r="N17" s="361" t="str">
        <f>IF(AC17="","",VLOOKUP(AC17,データベース!$A$29:$U$78,12))</f>
        <v/>
      </c>
      <c r="O17" s="361"/>
      <c r="P17" s="95" t="str">
        <f>IF(AC17="","",VLOOKUP(AC17,データベース!$A$29:$U$78,16))</f>
        <v/>
      </c>
      <c r="Q17" s="96" t="str">
        <f t="shared" si="2"/>
        <v/>
      </c>
      <c r="R17" s="96" t="str">
        <f t="shared" si="3"/>
        <v/>
      </c>
      <c r="S17" s="96" t="str">
        <f t="shared" si="4"/>
        <v/>
      </c>
      <c r="T17" s="96" t="str">
        <f t="shared" si="5"/>
        <v/>
      </c>
      <c r="U17" s="96" t="str">
        <f t="shared" si="6"/>
        <v/>
      </c>
      <c r="V17" s="96" t="str">
        <f t="shared" si="7"/>
        <v/>
      </c>
      <c r="W17" s="96" t="str">
        <f t="shared" si="8"/>
        <v/>
      </c>
      <c r="X17" s="96" t="str">
        <f t="shared" si="9"/>
        <v/>
      </c>
      <c r="Y17" s="96" t="str">
        <f t="shared" si="10"/>
        <v/>
      </c>
      <c r="Z17" s="97"/>
      <c r="AA17" s="98"/>
      <c r="AB17" s="64">
        <v>6</v>
      </c>
      <c r="AC17" s="2"/>
      <c r="AE17" s="41">
        <v>6</v>
      </c>
      <c r="AF17" s="41">
        <f t="shared" si="11"/>
        <v>0</v>
      </c>
      <c r="AG17" s="41">
        <f t="shared" si="1"/>
        <v>0</v>
      </c>
      <c r="AH17" s="41">
        <f t="shared" si="12"/>
        <v>0</v>
      </c>
      <c r="AI17" s="41">
        <f t="shared" si="13"/>
        <v>0</v>
      </c>
      <c r="AJ17" s="42" t="str">
        <f>IF(VLOOKUP(AE17,データベース!$A$29:$G$78,2)=0,"",VLOOKUP(AE17,データベース!$A$29:$G$78,2))</f>
        <v/>
      </c>
      <c r="AK17" s="42" t="str">
        <f>IF(VLOOKUP(AE17,データベース!$A$29:$G$78,5)=0,"",VLOOKUP(AE17,データベース!$A$29:$G$78,5))</f>
        <v/>
      </c>
      <c r="AL17" s="43" t="str">
        <f t="shared" si="14"/>
        <v>　</v>
      </c>
      <c r="AN17" s="430">
        <f>データベース!Q12</f>
        <v>0</v>
      </c>
      <c r="AO17" s="431"/>
    </row>
    <row r="18" spans="1:41" ht="18" customHeight="1">
      <c r="A18" s="380">
        <v>7</v>
      </c>
      <c r="B18" s="381"/>
      <c r="C18" s="92"/>
      <c r="D18" s="382" t="str">
        <f>IF(AC18="","",VLOOKUP(AC18,データベース!$A$29:$U$78,2))</f>
        <v/>
      </c>
      <c r="E18" s="382"/>
      <c r="F18" s="93"/>
      <c r="G18" s="382" t="str">
        <f>IF(AC18="","",VLOOKUP(AC18,データベース!$A$29:$U$78,5))</f>
        <v/>
      </c>
      <c r="H18" s="382"/>
      <c r="I18" s="94"/>
      <c r="J18" s="361" t="str">
        <f>IF(AC18="","",VLOOKUP(AC18,データベース!$A$29:$U$78,8))</f>
        <v/>
      </c>
      <c r="K18" s="361"/>
      <c r="L18" s="361" t="str">
        <f>IF(AC18="","",VLOOKUP(AC18,データベース!$A$29:$U$78,10))</f>
        <v/>
      </c>
      <c r="M18" s="361"/>
      <c r="N18" s="361" t="str">
        <f>IF(AC18="","",VLOOKUP(AC18,データベース!$A$29:$U$78,12))</f>
        <v/>
      </c>
      <c r="O18" s="361"/>
      <c r="P18" s="95" t="str">
        <f>IF(AC18="","",VLOOKUP(AC18,データベース!$A$29:$U$78,16))</f>
        <v/>
      </c>
      <c r="Q18" s="96" t="str">
        <f t="shared" si="2"/>
        <v/>
      </c>
      <c r="R18" s="96" t="str">
        <f t="shared" si="3"/>
        <v/>
      </c>
      <c r="S18" s="96" t="str">
        <f t="shared" si="4"/>
        <v/>
      </c>
      <c r="T18" s="96" t="str">
        <f t="shared" si="5"/>
        <v/>
      </c>
      <c r="U18" s="96" t="str">
        <f t="shared" si="6"/>
        <v/>
      </c>
      <c r="V18" s="96" t="str">
        <f t="shared" si="7"/>
        <v/>
      </c>
      <c r="W18" s="96" t="str">
        <f t="shared" si="8"/>
        <v/>
      </c>
      <c r="X18" s="96" t="str">
        <f t="shared" si="9"/>
        <v/>
      </c>
      <c r="Y18" s="96" t="str">
        <f t="shared" si="10"/>
        <v/>
      </c>
      <c r="Z18" s="97"/>
      <c r="AA18" s="98"/>
      <c r="AB18" s="64">
        <v>7</v>
      </c>
      <c r="AC18" s="2"/>
      <c r="AE18" s="41">
        <v>7</v>
      </c>
      <c r="AF18" s="41">
        <f t="shared" si="11"/>
        <v>0</v>
      </c>
      <c r="AG18" s="41">
        <f t="shared" si="1"/>
        <v>0</v>
      </c>
      <c r="AH18" s="41">
        <f t="shared" si="12"/>
        <v>0</v>
      </c>
      <c r="AI18" s="41">
        <f t="shared" si="13"/>
        <v>0</v>
      </c>
      <c r="AJ18" s="42" t="str">
        <f>IF(VLOOKUP(AE18,データベース!$A$29:$G$78,2)=0,"",VLOOKUP(AE18,データベース!$A$29:$G$78,2))</f>
        <v/>
      </c>
      <c r="AK18" s="42" t="str">
        <f>IF(VLOOKUP(AE18,データベース!$A$29:$G$78,5)=0,"",VLOOKUP(AE18,データベース!$A$29:$G$78,5))</f>
        <v/>
      </c>
      <c r="AL18" s="43" t="str">
        <f t="shared" si="14"/>
        <v>　</v>
      </c>
    </row>
    <row r="19" spans="1:41" ht="18" customHeight="1" thickBot="1">
      <c r="A19" s="405">
        <v>8</v>
      </c>
      <c r="B19" s="406"/>
      <c r="C19" s="100"/>
      <c r="D19" s="408" t="str">
        <f>IF(AC19="","",VLOOKUP(AC19,データベース!$A$29:$U$78,2))</f>
        <v/>
      </c>
      <c r="E19" s="408"/>
      <c r="F19" s="101"/>
      <c r="G19" s="408" t="str">
        <f>IF(AC19="","",VLOOKUP(AC19,データベース!$A$29:$U$78,5))</f>
        <v/>
      </c>
      <c r="H19" s="408"/>
      <c r="I19" s="102"/>
      <c r="J19" s="383" t="str">
        <f>IF(AC19="","",VLOOKUP(AC19,データベース!$A$29:$U$78,8))</f>
        <v/>
      </c>
      <c r="K19" s="383"/>
      <c r="L19" s="383" t="str">
        <f>IF(AC19="","",VLOOKUP(AC19,データベース!$A$29:$U$78,10))</f>
        <v/>
      </c>
      <c r="M19" s="383"/>
      <c r="N19" s="383" t="str">
        <f>IF(AC19="","",VLOOKUP(AC19,データベース!$A$29:$U$78,12))</f>
        <v/>
      </c>
      <c r="O19" s="383"/>
      <c r="P19" s="103" t="str">
        <f>IF(AC19="","",VLOOKUP(AC19,データベース!$A$29:$U$78,16))</f>
        <v/>
      </c>
      <c r="Q19" s="104" t="str">
        <f t="shared" si="2"/>
        <v/>
      </c>
      <c r="R19" s="104" t="str">
        <f t="shared" si="3"/>
        <v/>
      </c>
      <c r="S19" s="104" t="str">
        <f t="shared" si="4"/>
        <v/>
      </c>
      <c r="T19" s="104" t="str">
        <f t="shared" si="5"/>
        <v/>
      </c>
      <c r="U19" s="104" t="str">
        <f t="shared" si="6"/>
        <v/>
      </c>
      <c r="V19" s="104" t="str">
        <f t="shared" si="7"/>
        <v/>
      </c>
      <c r="W19" s="104" t="str">
        <f t="shared" si="8"/>
        <v/>
      </c>
      <c r="X19" s="104" t="str">
        <f t="shared" si="9"/>
        <v/>
      </c>
      <c r="Y19" s="104" t="str">
        <f t="shared" si="10"/>
        <v/>
      </c>
      <c r="Z19" s="105"/>
      <c r="AA19" s="98"/>
      <c r="AB19" s="106">
        <v>8</v>
      </c>
      <c r="AC19" s="3"/>
      <c r="AD19" s="32"/>
      <c r="AE19" s="41">
        <v>8</v>
      </c>
      <c r="AF19" s="41">
        <f t="shared" si="11"/>
        <v>0</v>
      </c>
      <c r="AG19" s="41">
        <f t="shared" si="1"/>
        <v>0</v>
      </c>
      <c r="AH19" s="41">
        <f t="shared" si="12"/>
        <v>0</v>
      </c>
      <c r="AI19" s="41">
        <f t="shared" si="13"/>
        <v>0</v>
      </c>
      <c r="AJ19" s="42" t="str">
        <f>IF(VLOOKUP(AE19,データベース!$A$29:$G$78,2)=0,"",VLOOKUP(AE19,データベース!$A$29:$G$78,2))</f>
        <v/>
      </c>
      <c r="AK19" s="42" t="str">
        <f>IF(VLOOKUP(AE19,データベース!$A$29:$G$78,5)=0,"",VLOOKUP(AE19,データベース!$A$29:$G$78,5))</f>
        <v/>
      </c>
      <c r="AL19" s="43" t="str">
        <f t="shared" si="14"/>
        <v>　</v>
      </c>
    </row>
    <row r="20" spans="1:41" ht="18" customHeight="1">
      <c r="D20" s="172"/>
      <c r="AA20" s="98"/>
      <c r="AD20" s="32"/>
      <c r="AE20" s="41">
        <v>9</v>
      </c>
      <c r="AF20" s="41">
        <f t="shared" si="11"/>
        <v>0</v>
      </c>
      <c r="AG20" s="41">
        <f t="shared" si="1"/>
        <v>0</v>
      </c>
      <c r="AH20" s="41">
        <f t="shared" si="12"/>
        <v>0</v>
      </c>
      <c r="AI20" s="41">
        <f t="shared" si="13"/>
        <v>0</v>
      </c>
      <c r="AJ20" s="42" t="str">
        <f>IF(VLOOKUP(AE20,データベース!$A$29:$G$78,2)=0,"",VLOOKUP(AE20,データベース!$A$29:$G$78,2))</f>
        <v/>
      </c>
      <c r="AK20" s="42" t="str">
        <f>IF(VLOOKUP(AE20,データベース!$A$29:$G$78,5)=0,"",VLOOKUP(AE20,データベース!$A$29:$G$78,5))</f>
        <v/>
      </c>
      <c r="AL20" s="43" t="str">
        <f t="shared" si="14"/>
        <v>　</v>
      </c>
    </row>
    <row r="21" spans="1:41" ht="18" customHeight="1" thickBot="1">
      <c r="A21" s="110" t="s">
        <v>10</v>
      </c>
      <c r="D21" s="424" t="s">
        <v>55</v>
      </c>
      <c r="E21" s="424"/>
      <c r="F21" s="424"/>
      <c r="G21" s="424"/>
      <c r="H21" s="424"/>
      <c r="I21" s="424"/>
      <c r="J21" s="47">
        <f>COUNTIF(AI12:AI61,10)</f>
        <v>0</v>
      </c>
      <c r="K21" s="47" t="s">
        <v>54</v>
      </c>
      <c r="M21" s="407" t="s">
        <v>69</v>
      </c>
      <c r="N21" s="407"/>
      <c r="O21" s="407"/>
      <c r="P21" s="407"/>
      <c r="Q21" s="407"/>
      <c r="R21" s="407"/>
      <c r="S21" s="407"/>
      <c r="T21" s="407"/>
      <c r="U21" s="407"/>
      <c r="V21" s="407"/>
      <c r="W21" s="407"/>
      <c r="X21" s="407"/>
      <c r="Y21" s="407"/>
      <c r="Z21" s="407"/>
      <c r="AE21" s="41">
        <v>10</v>
      </c>
      <c r="AF21" s="41">
        <f t="shared" si="11"/>
        <v>0</v>
      </c>
      <c r="AG21" s="41">
        <f t="shared" si="1"/>
        <v>0</v>
      </c>
      <c r="AH21" s="41">
        <f t="shared" si="12"/>
        <v>0</v>
      </c>
      <c r="AI21" s="41">
        <f t="shared" si="13"/>
        <v>0</v>
      </c>
      <c r="AJ21" s="42" t="str">
        <f>IF(VLOOKUP(AE21,データベース!$A$29:$G$78,2)=0,"",VLOOKUP(AE21,データベース!$A$29:$G$78,2))</f>
        <v/>
      </c>
      <c r="AK21" s="42" t="str">
        <f>IF(VLOOKUP(AE21,データベース!$A$29:$G$78,5)=0,"",VLOOKUP(AE21,データベース!$A$29:$G$78,5))</f>
        <v/>
      </c>
      <c r="AL21" s="43" t="str">
        <f t="shared" si="14"/>
        <v>　</v>
      </c>
    </row>
    <row r="22" spans="1:41" ht="18" customHeight="1" thickBot="1">
      <c r="A22" s="113" t="s">
        <v>11</v>
      </c>
      <c r="B22" s="82" t="s">
        <v>68</v>
      </c>
      <c r="C22" s="372" t="s">
        <v>26</v>
      </c>
      <c r="D22" s="372"/>
      <c r="E22" s="372"/>
      <c r="F22" s="372"/>
      <c r="G22" s="372"/>
      <c r="H22" s="372"/>
      <c r="I22" s="373"/>
      <c r="J22" s="385" t="s">
        <v>5</v>
      </c>
      <c r="K22" s="385"/>
      <c r="L22" s="385" t="s">
        <v>6</v>
      </c>
      <c r="M22" s="385"/>
      <c r="N22" s="385" t="s">
        <v>7</v>
      </c>
      <c r="O22" s="385"/>
      <c r="P22" s="386" t="s">
        <v>8</v>
      </c>
      <c r="Q22" s="387"/>
      <c r="R22" s="387"/>
      <c r="S22" s="387"/>
      <c r="T22" s="387"/>
      <c r="U22" s="387"/>
      <c r="V22" s="387"/>
      <c r="W22" s="387"/>
      <c r="X22" s="387"/>
      <c r="Y22" s="387"/>
      <c r="Z22" s="388"/>
      <c r="AB22" s="30"/>
      <c r="AC22" s="38" t="s">
        <v>33</v>
      </c>
      <c r="AE22" s="41">
        <v>11</v>
      </c>
      <c r="AF22" s="41">
        <f t="shared" si="11"/>
        <v>0</v>
      </c>
      <c r="AG22" s="41">
        <f t="shared" si="1"/>
        <v>0</v>
      </c>
      <c r="AH22" s="41">
        <f t="shared" si="12"/>
        <v>0</v>
      </c>
      <c r="AI22" s="41">
        <f t="shared" si="13"/>
        <v>0</v>
      </c>
      <c r="AJ22" s="42" t="str">
        <f>IF(VLOOKUP(AE22,データベース!$A$29:$G$78,2)=0,"",VLOOKUP(AE22,データベース!$A$29:$G$78,2))</f>
        <v/>
      </c>
      <c r="AK22" s="42" t="str">
        <f>IF(VLOOKUP(AE22,データベース!$A$29:$G$78,5)=0,"",VLOOKUP(AE22,データベース!$A$29:$G$78,5))</f>
        <v/>
      </c>
      <c r="AL22" s="43" t="str">
        <f t="shared" si="14"/>
        <v>　</v>
      </c>
    </row>
    <row r="23" spans="1:41" ht="18.75" customHeight="1">
      <c r="A23" s="369" t="s">
        <v>41</v>
      </c>
      <c r="B23" s="173" t="str">
        <f t="shared" ref="B23:B50" si="15">IF(AC23="","",IF(VLOOKUP(AC23,$AE$12:$AI$61,5)=10,"○",""))</f>
        <v/>
      </c>
      <c r="C23" s="127"/>
      <c r="D23" s="427" t="str">
        <f>IF(AC23="","",VLOOKUP(AC23,データベース!$A$29:$U$78,2))</f>
        <v/>
      </c>
      <c r="E23" s="427"/>
      <c r="F23" s="128"/>
      <c r="G23" s="427" t="str">
        <f>IF(AC23="","",VLOOKUP(AC23,データベース!$A$29:$U$78,5))</f>
        <v/>
      </c>
      <c r="H23" s="427"/>
      <c r="I23" s="129"/>
      <c r="J23" s="410" t="str">
        <f>IF(AC23="","",VLOOKUP(AC23,データベース!$A$29:$U$78,8))</f>
        <v/>
      </c>
      <c r="K23" s="410"/>
      <c r="L23" s="410" t="str">
        <f>IF(AC23="","",VLOOKUP(AC23,データベース!$A$29:$U$78,10))</f>
        <v/>
      </c>
      <c r="M23" s="410"/>
      <c r="N23" s="410" t="str">
        <f>IF(AC23="","",VLOOKUP(AC23,データベース!$A$29:$U$78,12))</f>
        <v/>
      </c>
      <c r="O23" s="410"/>
      <c r="P23" s="130" t="str">
        <f>IF(AC23="","",VLOOKUP(AC23,データベース!$A$29:$U$78,16))</f>
        <v/>
      </c>
      <c r="Q23" s="66" t="str">
        <f>MID(P23,1,1)</f>
        <v/>
      </c>
      <c r="R23" s="66" t="str">
        <f>MID(P23,2,1)</f>
        <v/>
      </c>
      <c r="S23" s="66" t="str">
        <f>MID(P23,3,1)</f>
        <v/>
      </c>
      <c r="T23" s="66" t="str">
        <f>MID(P23,4,1)</f>
        <v/>
      </c>
      <c r="U23" s="66" t="str">
        <f>MID(P23,5,1)</f>
        <v/>
      </c>
      <c r="V23" s="66" t="str">
        <f>MID(P23,6,1)</f>
        <v/>
      </c>
      <c r="W23" s="66" t="str">
        <f>MID(P23,7,1)</f>
        <v/>
      </c>
      <c r="X23" s="66" t="str">
        <f>MID(P23,8,1)</f>
        <v/>
      </c>
      <c r="Y23" s="66" t="str">
        <f>MID(P23,9,1)</f>
        <v/>
      </c>
      <c r="Z23" s="131"/>
      <c r="AA23" s="32"/>
      <c r="AB23" s="409" t="s">
        <v>48</v>
      </c>
      <c r="AC23" s="4"/>
      <c r="AE23" s="41">
        <v>12</v>
      </c>
      <c r="AF23" s="41">
        <f t="shared" si="11"/>
        <v>0</v>
      </c>
      <c r="AG23" s="41">
        <f t="shared" si="1"/>
        <v>0</v>
      </c>
      <c r="AH23" s="41">
        <f t="shared" si="12"/>
        <v>0</v>
      </c>
      <c r="AI23" s="41">
        <f t="shared" si="13"/>
        <v>0</v>
      </c>
      <c r="AJ23" s="42" t="str">
        <f>IF(VLOOKUP(AE23,データベース!$A$29:$G$78,2)=0,"",VLOOKUP(AE23,データベース!$A$29:$G$78,2))</f>
        <v/>
      </c>
      <c r="AK23" s="42" t="str">
        <f>IF(VLOOKUP(AE23,データベース!$A$29:$G$78,5)=0,"",VLOOKUP(AE23,データベース!$A$29:$G$78,5))</f>
        <v/>
      </c>
      <c r="AL23" s="43" t="str">
        <f t="shared" si="14"/>
        <v>　</v>
      </c>
    </row>
    <row r="24" spans="1:41" ht="18" customHeight="1">
      <c r="A24" s="370"/>
      <c r="B24" s="174" t="str">
        <f t="shared" si="15"/>
        <v/>
      </c>
      <c r="C24" s="121"/>
      <c r="D24" s="394" t="str">
        <f>IF(AC24="","",VLOOKUP(AC24,データベース!$A$29:$U$78,2))</f>
        <v/>
      </c>
      <c r="E24" s="394"/>
      <c r="F24" s="85"/>
      <c r="G24" s="394" t="str">
        <f>IF(AC24="","",VLOOKUP(AC24,データベース!$A$29:$U$78,5))</f>
        <v/>
      </c>
      <c r="H24" s="394"/>
      <c r="I24" s="86"/>
      <c r="J24" s="361" t="str">
        <f>IF(AC24="","",VLOOKUP(AC24,データベース!$A$29:$U$78,8))</f>
        <v/>
      </c>
      <c r="K24" s="361"/>
      <c r="L24" s="361" t="str">
        <f>IF(AC24="","",VLOOKUP(AC24,データベース!$A$29:$U$78,10))</f>
        <v/>
      </c>
      <c r="M24" s="361"/>
      <c r="N24" s="361" t="str">
        <f>IF(AC24="","",VLOOKUP(AC24,データベース!$A$29:$U$78,12))</f>
        <v/>
      </c>
      <c r="O24" s="361"/>
      <c r="P24" s="95" t="str">
        <f>IF(AC24="","",VLOOKUP(AC24,データベース!$A$29:$U$78,16))</f>
        <v/>
      </c>
      <c r="Q24" s="96" t="str">
        <f t="shared" ref="Q24:Q50" si="16">MID(P24,1,1)</f>
        <v/>
      </c>
      <c r="R24" s="96" t="str">
        <f t="shared" ref="R24:R50" si="17">MID(P24,2,1)</f>
        <v/>
      </c>
      <c r="S24" s="96" t="str">
        <f t="shared" ref="S24:S50" si="18">MID(P24,3,1)</f>
        <v/>
      </c>
      <c r="T24" s="96" t="str">
        <f t="shared" ref="T24:T50" si="19">MID(P24,4,1)</f>
        <v/>
      </c>
      <c r="U24" s="96" t="str">
        <f t="shared" ref="U24:U50" si="20">MID(P24,5,1)</f>
        <v/>
      </c>
      <c r="V24" s="96" t="str">
        <f t="shared" ref="V24:V50" si="21">MID(P24,6,1)</f>
        <v/>
      </c>
      <c r="W24" s="96" t="str">
        <f t="shared" ref="W24:W50" si="22">MID(P24,7,1)</f>
        <v/>
      </c>
      <c r="X24" s="96" t="str">
        <f t="shared" ref="X24:X50" si="23">MID(P24,8,1)</f>
        <v/>
      </c>
      <c r="Y24" s="96" t="str">
        <f t="shared" ref="Y24:Y50" si="24">MID(P24,9,1)</f>
        <v/>
      </c>
      <c r="Z24" s="122"/>
      <c r="AA24" s="98"/>
      <c r="AB24" s="380"/>
      <c r="AC24" s="2"/>
      <c r="AE24" s="41">
        <v>13</v>
      </c>
      <c r="AF24" s="41">
        <f t="shared" si="11"/>
        <v>0</v>
      </c>
      <c r="AG24" s="41">
        <f t="shared" si="1"/>
        <v>0</v>
      </c>
      <c r="AH24" s="41">
        <f t="shared" si="12"/>
        <v>0</v>
      </c>
      <c r="AI24" s="41">
        <f t="shared" si="13"/>
        <v>0</v>
      </c>
      <c r="AJ24" s="42" t="str">
        <f>IF(VLOOKUP(AE24,データベース!$A$29:$G$78,2)=0,"",VLOOKUP(AE24,データベース!$A$29:$G$78,2))</f>
        <v/>
      </c>
      <c r="AK24" s="42" t="str">
        <f>IF(VLOOKUP(AE24,データベース!$A$29:$G$78,5)=0,"",VLOOKUP(AE24,データベース!$A$29:$G$78,5))</f>
        <v/>
      </c>
      <c r="AL24" s="43" t="str">
        <f t="shared" si="14"/>
        <v>　</v>
      </c>
    </row>
    <row r="25" spans="1:41" ht="18" customHeight="1">
      <c r="A25" s="370"/>
      <c r="B25" s="174" t="str">
        <f t="shared" si="15"/>
        <v/>
      </c>
      <c r="C25" s="121"/>
      <c r="D25" s="382" t="str">
        <f>IF(AC25="","",VLOOKUP(AC25,データベース!$A$29:$U$78,2))</f>
        <v/>
      </c>
      <c r="E25" s="382"/>
      <c r="F25" s="93"/>
      <c r="G25" s="382" t="str">
        <f>IF(AC25="","",VLOOKUP(AC25,データベース!$A$29:$U$78,5))</f>
        <v/>
      </c>
      <c r="H25" s="382"/>
      <c r="I25" s="94"/>
      <c r="J25" s="361" t="str">
        <f>IF(AC25="","",VLOOKUP(AC25,データベース!$A$29:$U$78,8))</f>
        <v/>
      </c>
      <c r="K25" s="361"/>
      <c r="L25" s="361" t="str">
        <f>IF(AC25="","",VLOOKUP(AC25,データベース!$A$29:$U$78,10))</f>
        <v/>
      </c>
      <c r="M25" s="361"/>
      <c r="N25" s="361" t="str">
        <f>IF(AC25="","",VLOOKUP(AC25,データベース!$A$29:$U$78,12))</f>
        <v/>
      </c>
      <c r="O25" s="361"/>
      <c r="P25" s="95" t="str">
        <f>IF(AC25="","",VLOOKUP(AC25,データベース!$A$29:$U$78,16))</f>
        <v/>
      </c>
      <c r="Q25" s="96" t="str">
        <f t="shared" si="16"/>
        <v/>
      </c>
      <c r="R25" s="96" t="str">
        <f t="shared" si="17"/>
        <v/>
      </c>
      <c r="S25" s="96" t="str">
        <f t="shared" si="18"/>
        <v/>
      </c>
      <c r="T25" s="96" t="str">
        <f t="shared" si="19"/>
        <v/>
      </c>
      <c r="U25" s="96" t="str">
        <f t="shared" si="20"/>
        <v/>
      </c>
      <c r="V25" s="96" t="str">
        <f t="shared" si="21"/>
        <v/>
      </c>
      <c r="W25" s="96" t="str">
        <f t="shared" si="22"/>
        <v/>
      </c>
      <c r="X25" s="96" t="str">
        <f t="shared" si="23"/>
        <v/>
      </c>
      <c r="Y25" s="96" t="str">
        <f t="shared" si="24"/>
        <v/>
      </c>
      <c r="Z25" s="122"/>
      <c r="AA25" s="98"/>
      <c r="AB25" s="380"/>
      <c r="AC25" s="2"/>
      <c r="AE25" s="41">
        <v>14</v>
      </c>
      <c r="AF25" s="41">
        <f t="shared" si="11"/>
        <v>0</v>
      </c>
      <c r="AG25" s="41">
        <f t="shared" si="1"/>
        <v>0</v>
      </c>
      <c r="AH25" s="41">
        <f t="shared" si="12"/>
        <v>0</v>
      </c>
      <c r="AI25" s="41">
        <f t="shared" si="13"/>
        <v>0</v>
      </c>
      <c r="AJ25" s="42" t="str">
        <f>IF(VLOOKUP(AE25,データベース!$A$29:$G$78,2)=0,"",VLOOKUP(AE25,データベース!$A$29:$G$78,2))</f>
        <v/>
      </c>
      <c r="AK25" s="42" t="str">
        <f>IF(VLOOKUP(AE25,データベース!$A$29:$G$78,5)=0,"",VLOOKUP(AE25,データベース!$A$29:$G$78,5))</f>
        <v/>
      </c>
      <c r="AL25" s="43" t="str">
        <f t="shared" si="14"/>
        <v>　</v>
      </c>
    </row>
    <row r="26" spans="1:41" ht="18" customHeight="1" thickBot="1">
      <c r="A26" s="371"/>
      <c r="B26" s="175" t="str">
        <f t="shared" si="15"/>
        <v/>
      </c>
      <c r="C26" s="125"/>
      <c r="D26" s="408" t="str">
        <f>IF(AC26="","",VLOOKUP(AC26,データベース!$A$29:$U$78,2))</f>
        <v/>
      </c>
      <c r="E26" s="408"/>
      <c r="F26" s="101"/>
      <c r="G26" s="408" t="str">
        <f>IF(AC26="","",VLOOKUP(AC26,データベース!$A$29:$U$78,5))</f>
        <v/>
      </c>
      <c r="H26" s="408"/>
      <c r="I26" s="102"/>
      <c r="J26" s="383" t="str">
        <f>IF(AC26="","",VLOOKUP(AC26,データベース!$A$29:$U$78,8))</f>
        <v/>
      </c>
      <c r="K26" s="383"/>
      <c r="L26" s="383" t="str">
        <f>IF(AC26="","",VLOOKUP(AC26,データベース!$A$29:$U$78,10))</f>
        <v/>
      </c>
      <c r="M26" s="383"/>
      <c r="N26" s="383" t="str">
        <f>IF(AC26="","",VLOOKUP(AC26,データベース!$A$29:$U$78,12))</f>
        <v/>
      </c>
      <c r="O26" s="383"/>
      <c r="P26" s="103" t="str">
        <f>IF(AC26="","",VLOOKUP(AC26,データベース!$A$29:$U$78,16))</f>
        <v/>
      </c>
      <c r="Q26" s="104" t="str">
        <f t="shared" si="16"/>
        <v/>
      </c>
      <c r="R26" s="104" t="str">
        <f t="shared" si="17"/>
        <v/>
      </c>
      <c r="S26" s="104" t="str">
        <f t="shared" si="18"/>
        <v/>
      </c>
      <c r="T26" s="104" t="str">
        <f t="shared" si="19"/>
        <v/>
      </c>
      <c r="U26" s="104" t="str">
        <f t="shared" si="20"/>
        <v/>
      </c>
      <c r="V26" s="104" t="str">
        <f t="shared" si="21"/>
        <v/>
      </c>
      <c r="W26" s="104" t="str">
        <f t="shared" si="22"/>
        <v/>
      </c>
      <c r="X26" s="104" t="str">
        <f t="shared" si="23"/>
        <v/>
      </c>
      <c r="Y26" s="104" t="str">
        <f t="shared" si="24"/>
        <v/>
      </c>
      <c r="Z26" s="126"/>
      <c r="AA26" s="98"/>
      <c r="AB26" s="405"/>
      <c r="AC26" s="3"/>
      <c r="AE26" s="41">
        <v>15</v>
      </c>
      <c r="AF26" s="41">
        <f t="shared" si="11"/>
        <v>0</v>
      </c>
      <c r="AG26" s="41">
        <f t="shared" si="1"/>
        <v>0</v>
      </c>
      <c r="AH26" s="41">
        <f t="shared" si="12"/>
        <v>0</v>
      </c>
      <c r="AI26" s="41">
        <f t="shared" si="13"/>
        <v>0</v>
      </c>
      <c r="AJ26" s="42" t="str">
        <f>IF(VLOOKUP(AE26,データベース!$A$29:$G$78,2)=0,"",VLOOKUP(AE26,データベース!$A$29:$G$78,2))</f>
        <v/>
      </c>
      <c r="AK26" s="42" t="str">
        <f>IF(VLOOKUP(AE26,データベース!$A$29:$G$78,5)=0,"",VLOOKUP(AE26,データベース!$A$29:$G$78,5))</f>
        <v/>
      </c>
      <c r="AL26" s="43" t="str">
        <f t="shared" si="14"/>
        <v>　</v>
      </c>
    </row>
    <row r="27" spans="1:41" ht="18" customHeight="1">
      <c r="A27" s="369" t="s">
        <v>42</v>
      </c>
      <c r="B27" s="173" t="str">
        <f t="shared" si="15"/>
        <v/>
      </c>
      <c r="C27" s="127"/>
      <c r="D27" s="427" t="str">
        <f>IF(AC27="","",VLOOKUP(AC27,データベース!$A$29:$U$78,2))</f>
        <v/>
      </c>
      <c r="E27" s="427"/>
      <c r="F27" s="128"/>
      <c r="G27" s="427" t="str">
        <f>IF(AC27="","",VLOOKUP(AC27,データベース!$A$29:$U$78,5))</f>
        <v/>
      </c>
      <c r="H27" s="427"/>
      <c r="I27" s="129"/>
      <c r="J27" s="410" t="str">
        <f>IF(AC27="","",VLOOKUP(AC27,データベース!$A$29:$U$78,8))</f>
        <v/>
      </c>
      <c r="K27" s="410"/>
      <c r="L27" s="410" t="str">
        <f>IF(AC27="","",VLOOKUP(AC27,データベース!$A$29:$U$78,10))</f>
        <v/>
      </c>
      <c r="M27" s="410"/>
      <c r="N27" s="410" t="str">
        <f>IF(AC27="","",VLOOKUP(AC27,データベース!$A$29:$U$78,12))</f>
        <v/>
      </c>
      <c r="O27" s="410"/>
      <c r="P27" s="130" t="str">
        <f>IF(AC27="","",VLOOKUP(AC27,データベース!$A$29:$U$78,16))</f>
        <v/>
      </c>
      <c r="Q27" s="66" t="str">
        <f t="shared" si="16"/>
        <v/>
      </c>
      <c r="R27" s="66" t="str">
        <f t="shared" si="17"/>
        <v/>
      </c>
      <c r="S27" s="66" t="str">
        <f t="shared" si="18"/>
        <v/>
      </c>
      <c r="T27" s="66" t="str">
        <f t="shared" si="19"/>
        <v/>
      </c>
      <c r="U27" s="66" t="str">
        <f t="shared" si="20"/>
        <v/>
      </c>
      <c r="V27" s="66" t="str">
        <f t="shared" si="21"/>
        <v/>
      </c>
      <c r="W27" s="66" t="str">
        <f t="shared" si="22"/>
        <v/>
      </c>
      <c r="X27" s="66" t="str">
        <f t="shared" si="23"/>
        <v/>
      </c>
      <c r="Y27" s="66" t="str">
        <f t="shared" si="24"/>
        <v/>
      </c>
      <c r="Z27" s="131"/>
      <c r="AA27" s="98"/>
      <c r="AB27" s="409">
        <v>100</v>
      </c>
      <c r="AC27" s="4"/>
      <c r="AE27" s="41">
        <v>16</v>
      </c>
      <c r="AF27" s="41">
        <f t="shared" si="11"/>
        <v>0</v>
      </c>
      <c r="AG27" s="41">
        <f t="shared" si="1"/>
        <v>0</v>
      </c>
      <c r="AH27" s="41">
        <f t="shared" si="12"/>
        <v>0</v>
      </c>
      <c r="AI27" s="41">
        <f t="shared" si="13"/>
        <v>0</v>
      </c>
      <c r="AJ27" s="42" t="str">
        <f>IF(VLOOKUP(AE27,データベース!$A$29:$G$78,2)=0,"",VLOOKUP(AE27,データベース!$A$29:$G$78,2))</f>
        <v/>
      </c>
      <c r="AK27" s="42" t="str">
        <f>IF(VLOOKUP(AE27,データベース!$A$29:$G$78,5)=0,"",VLOOKUP(AE27,データベース!$A$29:$G$78,5))</f>
        <v/>
      </c>
      <c r="AL27" s="43" t="str">
        <f t="shared" si="14"/>
        <v>　</v>
      </c>
    </row>
    <row r="28" spans="1:41" ht="18" customHeight="1">
      <c r="A28" s="370"/>
      <c r="B28" s="174" t="str">
        <f t="shared" si="15"/>
        <v/>
      </c>
      <c r="C28" s="121"/>
      <c r="D28" s="382" t="str">
        <f>IF(AC28="","",VLOOKUP(AC28,データベース!$A$29:$U$78,2))</f>
        <v/>
      </c>
      <c r="E28" s="382"/>
      <c r="F28" s="93"/>
      <c r="G28" s="382" t="str">
        <f>IF(AC28="","",VLOOKUP(AC28,データベース!$A$29:$U$78,5))</f>
        <v/>
      </c>
      <c r="H28" s="382"/>
      <c r="I28" s="94"/>
      <c r="J28" s="361" t="str">
        <f>IF(AC28="","",VLOOKUP(AC28,データベース!$A$29:$U$78,8))</f>
        <v/>
      </c>
      <c r="K28" s="361"/>
      <c r="L28" s="361" t="str">
        <f>IF(AC28="","",VLOOKUP(AC28,データベース!$A$29:$U$78,10))</f>
        <v/>
      </c>
      <c r="M28" s="361"/>
      <c r="N28" s="361" t="str">
        <f>IF(AC28="","",VLOOKUP(AC28,データベース!$A$29:$U$78,12))</f>
        <v/>
      </c>
      <c r="O28" s="361"/>
      <c r="P28" s="95" t="str">
        <f>IF(AC28="","",VLOOKUP(AC28,データベース!$A$29:$U$78,16))</f>
        <v/>
      </c>
      <c r="Q28" s="96" t="str">
        <f t="shared" si="16"/>
        <v/>
      </c>
      <c r="R28" s="96" t="str">
        <f t="shared" si="17"/>
        <v/>
      </c>
      <c r="S28" s="96" t="str">
        <f t="shared" si="18"/>
        <v/>
      </c>
      <c r="T28" s="96" t="str">
        <f t="shared" si="19"/>
        <v/>
      </c>
      <c r="U28" s="96" t="str">
        <f t="shared" si="20"/>
        <v/>
      </c>
      <c r="V28" s="96" t="str">
        <f t="shared" si="21"/>
        <v/>
      </c>
      <c r="W28" s="96" t="str">
        <f t="shared" si="22"/>
        <v/>
      </c>
      <c r="X28" s="96" t="str">
        <f t="shared" si="23"/>
        <v/>
      </c>
      <c r="Y28" s="96" t="str">
        <f t="shared" si="24"/>
        <v/>
      </c>
      <c r="Z28" s="122"/>
      <c r="AA28" s="98"/>
      <c r="AB28" s="380"/>
      <c r="AC28" s="2"/>
      <c r="AE28" s="41">
        <v>17</v>
      </c>
      <c r="AF28" s="41">
        <f t="shared" si="11"/>
        <v>0</v>
      </c>
      <c r="AG28" s="41">
        <f t="shared" si="1"/>
        <v>0</v>
      </c>
      <c r="AH28" s="41">
        <f t="shared" si="12"/>
        <v>0</v>
      </c>
      <c r="AI28" s="41">
        <f t="shared" si="13"/>
        <v>0</v>
      </c>
      <c r="AJ28" s="42" t="str">
        <f>IF(VLOOKUP(AE28,データベース!$A$29:$G$78,2)=0,"",VLOOKUP(AE28,データベース!$A$29:$G$78,2))</f>
        <v/>
      </c>
      <c r="AK28" s="42" t="str">
        <f>IF(VLOOKUP(AE28,データベース!$A$29:$G$78,5)=0,"",VLOOKUP(AE28,データベース!$A$29:$G$78,5))</f>
        <v/>
      </c>
      <c r="AL28" s="43" t="str">
        <f t="shared" si="14"/>
        <v>　</v>
      </c>
    </row>
    <row r="29" spans="1:41" ht="18" customHeight="1">
      <c r="A29" s="370"/>
      <c r="B29" s="174" t="str">
        <f t="shared" si="15"/>
        <v/>
      </c>
      <c r="C29" s="121"/>
      <c r="D29" s="382" t="str">
        <f>IF(AC29="","",VLOOKUP(AC29,データベース!$A$29:$U$78,2))</f>
        <v/>
      </c>
      <c r="E29" s="382"/>
      <c r="F29" s="93"/>
      <c r="G29" s="382" t="str">
        <f>IF(AC29="","",VLOOKUP(AC29,データベース!$A$29:$U$78,5))</f>
        <v/>
      </c>
      <c r="H29" s="382"/>
      <c r="I29" s="94"/>
      <c r="J29" s="361" t="str">
        <f>IF(AC29="","",VLOOKUP(AC29,データベース!$A$29:$U$78,8))</f>
        <v/>
      </c>
      <c r="K29" s="361"/>
      <c r="L29" s="361" t="str">
        <f>IF(AC29="","",VLOOKUP(AC29,データベース!$A$29:$U$78,10))</f>
        <v/>
      </c>
      <c r="M29" s="361"/>
      <c r="N29" s="361" t="str">
        <f>IF(AC29="","",VLOOKUP(AC29,データベース!$A$29:$U$78,12))</f>
        <v/>
      </c>
      <c r="O29" s="361"/>
      <c r="P29" s="95" t="str">
        <f>IF(AC29="","",VLOOKUP(AC29,データベース!$A$29:$U$78,16))</f>
        <v/>
      </c>
      <c r="Q29" s="96" t="str">
        <f t="shared" si="16"/>
        <v/>
      </c>
      <c r="R29" s="96" t="str">
        <f t="shared" si="17"/>
        <v/>
      </c>
      <c r="S29" s="96" t="str">
        <f t="shared" si="18"/>
        <v/>
      </c>
      <c r="T29" s="96" t="str">
        <f t="shared" si="19"/>
        <v/>
      </c>
      <c r="U29" s="96" t="str">
        <f t="shared" si="20"/>
        <v/>
      </c>
      <c r="V29" s="96" t="str">
        <f t="shared" si="21"/>
        <v/>
      </c>
      <c r="W29" s="96" t="str">
        <f t="shared" si="22"/>
        <v/>
      </c>
      <c r="X29" s="96" t="str">
        <f t="shared" si="23"/>
        <v/>
      </c>
      <c r="Y29" s="96" t="str">
        <f t="shared" si="24"/>
        <v/>
      </c>
      <c r="Z29" s="122"/>
      <c r="AA29" s="98"/>
      <c r="AB29" s="380"/>
      <c r="AC29" s="2"/>
      <c r="AE29" s="41">
        <v>18</v>
      </c>
      <c r="AF29" s="41">
        <f t="shared" si="11"/>
        <v>0</v>
      </c>
      <c r="AG29" s="41">
        <f t="shared" si="1"/>
        <v>0</v>
      </c>
      <c r="AH29" s="41">
        <f t="shared" si="12"/>
        <v>0</v>
      </c>
      <c r="AI29" s="41">
        <f t="shared" si="13"/>
        <v>0</v>
      </c>
      <c r="AJ29" s="42" t="str">
        <f>IF(VLOOKUP(AE29,データベース!$A$29:$G$78,2)=0,"",VLOOKUP(AE29,データベース!$A$29:$G$78,2))</f>
        <v/>
      </c>
      <c r="AK29" s="42" t="str">
        <f>IF(VLOOKUP(AE29,データベース!$A$29:$G$78,5)=0,"",VLOOKUP(AE29,データベース!$A$29:$G$78,5))</f>
        <v/>
      </c>
      <c r="AL29" s="43" t="str">
        <f t="shared" si="14"/>
        <v>　</v>
      </c>
    </row>
    <row r="30" spans="1:41" ht="18" customHeight="1" thickBot="1">
      <c r="A30" s="371"/>
      <c r="B30" s="175" t="str">
        <f t="shared" si="15"/>
        <v/>
      </c>
      <c r="C30" s="125"/>
      <c r="D30" s="408" t="str">
        <f>IF(AC30="","",VLOOKUP(AC30,データベース!$A$29:$U$78,2))</f>
        <v/>
      </c>
      <c r="E30" s="408"/>
      <c r="F30" s="101"/>
      <c r="G30" s="408" t="str">
        <f>IF(AC30="","",VLOOKUP(AC30,データベース!$A$29:$U$78,5))</f>
        <v/>
      </c>
      <c r="H30" s="408"/>
      <c r="I30" s="102"/>
      <c r="J30" s="383" t="str">
        <f>IF(AC30="","",VLOOKUP(AC30,データベース!$A$29:$U$78,8))</f>
        <v/>
      </c>
      <c r="K30" s="383"/>
      <c r="L30" s="383" t="str">
        <f>IF(AC30="","",VLOOKUP(AC30,データベース!$A$29:$U$78,10))</f>
        <v/>
      </c>
      <c r="M30" s="383"/>
      <c r="N30" s="383" t="str">
        <f>IF(AC30="","",VLOOKUP(AC30,データベース!$A$29:$U$78,12))</f>
        <v/>
      </c>
      <c r="O30" s="383"/>
      <c r="P30" s="103" t="str">
        <f>IF(AC30="","",VLOOKUP(AC30,データベース!$A$29:$U$78,16))</f>
        <v/>
      </c>
      <c r="Q30" s="104" t="str">
        <f t="shared" si="16"/>
        <v/>
      </c>
      <c r="R30" s="104" t="str">
        <f t="shared" si="17"/>
        <v/>
      </c>
      <c r="S30" s="104" t="str">
        <f t="shared" si="18"/>
        <v/>
      </c>
      <c r="T30" s="104" t="str">
        <f t="shared" si="19"/>
        <v/>
      </c>
      <c r="U30" s="104" t="str">
        <f t="shared" si="20"/>
        <v/>
      </c>
      <c r="V30" s="104" t="str">
        <f t="shared" si="21"/>
        <v/>
      </c>
      <c r="W30" s="104" t="str">
        <f t="shared" si="22"/>
        <v/>
      </c>
      <c r="X30" s="104" t="str">
        <f t="shared" si="23"/>
        <v/>
      </c>
      <c r="Y30" s="104" t="str">
        <f t="shared" si="24"/>
        <v/>
      </c>
      <c r="Z30" s="126"/>
      <c r="AA30" s="98"/>
      <c r="AB30" s="405"/>
      <c r="AC30" s="3"/>
      <c r="AE30" s="41">
        <v>19</v>
      </c>
      <c r="AF30" s="41">
        <f t="shared" si="11"/>
        <v>0</v>
      </c>
      <c r="AG30" s="41">
        <f t="shared" si="1"/>
        <v>0</v>
      </c>
      <c r="AH30" s="41">
        <f t="shared" si="12"/>
        <v>0</v>
      </c>
      <c r="AI30" s="41">
        <f t="shared" si="13"/>
        <v>0</v>
      </c>
      <c r="AJ30" s="42" t="str">
        <f>IF(VLOOKUP(AE30,データベース!$A$29:$G$78,2)=0,"",VLOOKUP(AE30,データベース!$A$29:$G$78,2))</f>
        <v/>
      </c>
      <c r="AK30" s="42" t="str">
        <f>IF(VLOOKUP(AE30,データベース!$A$29:$G$78,5)=0,"",VLOOKUP(AE30,データベース!$A$29:$G$78,5))</f>
        <v/>
      </c>
      <c r="AL30" s="43" t="str">
        <f t="shared" si="14"/>
        <v>　</v>
      </c>
    </row>
    <row r="31" spans="1:41" ht="18" customHeight="1">
      <c r="A31" s="369" t="s">
        <v>43</v>
      </c>
      <c r="B31" s="173" t="str">
        <f t="shared" si="15"/>
        <v/>
      </c>
      <c r="C31" s="127"/>
      <c r="D31" s="427" t="str">
        <f>IF(AC31="","",VLOOKUP(AC31,データベース!$A$29:$U$78,2))</f>
        <v/>
      </c>
      <c r="E31" s="427"/>
      <c r="F31" s="128"/>
      <c r="G31" s="427" t="str">
        <f>IF(AC31="","",VLOOKUP(AC31,データベース!$A$29:$U$78,5))</f>
        <v/>
      </c>
      <c r="H31" s="427"/>
      <c r="I31" s="129"/>
      <c r="J31" s="410" t="str">
        <f>IF(AC31="","",VLOOKUP(AC31,データベース!$A$29:$U$78,8))</f>
        <v/>
      </c>
      <c r="K31" s="410"/>
      <c r="L31" s="410" t="str">
        <f>IF(AC31="","",VLOOKUP(AC31,データベース!$A$29:$U$78,10))</f>
        <v/>
      </c>
      <c r="M31" s="410"/>
      <c r="N31" s="410" t="str">
        <f>IF(AC31="","",VLOOKUP(AC31,データベース!$A$29:$U$78,12))</f>
        <v/>
      </c>
      <c r="O31" s="410"/>
      <c r="P31" s="130" t="str">
        <f>IF(AC31="","",VLOOKUP(AC31,データベース!$A$29:$U$78,16))</f>
        <v/>
      </c>
      <c r="Q31" s="66" t="str">
        <f t="shared" si="16"/>
        <v/>
      </c>
      <c r="R31" s="66" t="str">
        <f t="shared" si="17"/>
        <v/>
      </c>
      <c r="S31" s="66" t="str">
        <f t="shared" si="18"/>
        <v/>
      </c>
      <c r="T31" s="66" t="str">
        <f t="shared" si="19"/>
        <v/>
      </c>
      <c r="U31" s="66" t="str">
        <f t="shared" si="20"/>
        <v/>
      </c>
      <c r="V31" s="66" t="str">
        <f t="shared" si="21"/>
        <v/>
      </c>
      <c r="W31" s="66" t="str">
        <f t="shared" si="22"/>
        <v/>
      </c>
      <c r="X31" s="66" t="str">
        <f t="shared" si="23"/>
        <v/>
      </c>
      <c r="Y31" s="66" t="str">
        <f t="shared" si="24"/>
        <v/>
      </c>
      <c r="Z31" s="131"/>
      <c r="AA31" s="98"/>
      <c r="AB31" s="409">
        <v>90</v>
      </c>
      <c r="AC31" s="4"/>
      <c r="AE31" s="41">
        <v>20</v>
      </c>
      <c r="AF31" s="41">
        <f t="shared" si="11"/>
        <v>0</v>
      </c>
      <c r="AG31" s="41">
        <f t="shared" si="1"/>
        <v>0</v>
      </c>
      <c r="AH31" s="41">
        <f t="shared" si="12"/>
        <v>0</v>
      </c>
      <c r="AI31" s="41">
        <f t="shared" si="13"/>
        <v>0</v>
      </c>
      <c r="AJ31" s="42" t="str">
        <f>IF(VLOOKUP(AE31,データベース!$A$29:$G$78,2)=0,"",VLOOKUP(AE31,データベース!$A$29:$G$78,2))</f>
        <v/>
      </c>
      <c r="AK31" s="42" t="str">
        <f>IF(VLOOKUP(AE31,データベース!$A$29:$G$78,5)=0,"",VLOOKUP(AE31,データベース!$A$29:$G$78,5))</f>
        <v/>
      </c>
      <c r="AL31" s="43" t="str">
        <f t="shared" si="14"/>
        <v>　</v>
      </c>
    </row>
    <row r="32" spans="1:41" ht="18" customHeight="1">
      <c r="A32" s="370"/>
      <c r="B32" s="174" t="str">
        <f t="shared" si="15"/>
        <v/>
      </c>
      <c r="C32" s="121"/>
      <c r="D32" s="382" t="str">
        <f>IF(AC32="","",VLOOKUP(AC32,データベース!$A$29:$U$78,2))</f>
        <v/>
      </c>
      <c r="E32" s="382"/>
      <c r="F32" s="93"/>
      <c r="G32" s="382" t="str">
        <f>IF(AC32="","",VLOOKUP(AC32,データベース!$A$29:$U$78,5))</f>
        <v/>
      </c>
      <c r="H32" s="382"/>
      <c r="I32" s="94"/>
      <c r="J32" s="361" t="str">
        <f>IF(AC32="","",VLOOKUP(AC32,データベース!$A$29:$U$78,8))</f>
        <v/>
      </c>
      <c r="K32" s="361"/>
      <c r="L32" s="361" t="str">
        <f>IF(AC32="","",VLOOKUP(AC32,データベース!$A$29:$U$78,10))</f>
        <v/>
      </c>
      <c r="M32" s="361"/>
      <c r="N32" s="361" t="str">
        <f>IF(AC32="","",VLOOKUP(AC32,データベース!$A$29:$U$78,12))</f>
        <v/>
      </c>
      <c r="O32" s="361"/>
      <c r="P32" s="95" t="str">
        <f>IF(AC32="","",VLOOKUP(AC32,データベース!$A$29:$U$78,16))</f>
        <v/>
      </c>
      <c r="Q32" s="96" t="str">
        <f t="shared" si="16"/>
        <v/>
      </c>
      <c r="R32" s="96" t="str">
        <f t="shared" si="17"/>
        <v/>
      </c>
      <c r="S32" s="96" t="str">
        <f t="shared" si="18"/>
        <v/>
      </c>
      <c r="T32" s="96" t="str">
        <f t="shared" si="19"/>
        <v/>
      </c>
      <c r="U32" s="96" t="str">
        <f t="shared" si="20"/>
        <v/>
      </c>
      <c r="V32" s="96" t="str">
        <f t="shared" si="21"/>
        <v/>
      </c>
      <c r="W32" s="96" t="str">
        <f t="shared" si="22"/>
        <v/>
      </c>
      <c r="X32" s="96" t="str">
        <f t="shared" si="23"/>
        <v/>
      </c>
      <c r="Y32" s="96" t="str">
        <f t="shared" si="24"/>
        <v/>
      </c>
      <c r="Z32" s="122"/>
      <c r="AA32" s="98"/>
      <c r="AB32" s="380"/>
      <c r="AC32" s="2"/>
      <c r="AE32" s="41">
        <v>21</v>
      </c>
      <c r="AF32" s="41">
        <f t="shared" si="11"/>
        <v>0</v>
      </c>
      <c r="AG32" s="41">
        <f t="shared" si="1"/>
        <v>0</v>
      </c>
      <c r="AH32" s="41">
        <f t="shared" si="12"/>
        <v>0</v>
      </c>
      <c r="AI32" s="41">
        <f t="shared" si="13"/>
        <v>0</v>
      </c>
      <c r="AJ32" s="42" t="str">
        <f>IF(VLOOKUP(AE32,データベース!$A$29:$G$78,2)=0,"",VLOOKUP(AE32,データベース!$A$29:$G$78,2))</f>
        <v/>
      </c>
      <c r="AK32" s="42" t="str">
        <f>IF(VLOOKUP(AE32,データベース!$A$29:$G$78,5)=0,"",VLOOKUP(AE32,データベース!$A$29:$G$78,5))</f>
        <v/>
      </c>
      <c r="AL32" s="43" t="str">
        <f t="shared" si="14"/>
        <v>　</v>
      </c>
    </row>
    <row r="33" spans="1:38" ht="18" customHeight="1">
      <c r="A33" s="370"/>
      <c r="B33" s="174" t="str">
        <f t="shared" si="15"/>
        <v/>
      </c>
      <c r="C33" s="121"/>
      <c r="D33" s="382" t="str">
        <f>IF(AC33="","",VLOOKUP(AC33,データベース!$A$29:$U$78,2))</f>
        <v/>
      </c>
      <c r="E33" s="382"/>
      <c r="F33" s="93"/>
      <c r="G33" s="382" t="str">
        <f>IF(AC33="","",VLOOKUP(AC33,データベース!$A$29:$U$78,5))</f>
        <v/>
      </c>
      <c r="H33" s="382"/>
      <c r="I33" s="94"/>
      <c r="J33" s="361" t="str">
        <f>IF(AC33="","",VLOOKUP(AC33,データベース!$A$29:$U$78,8))</f>
        <v/>
      </c>
      <c r="K33" s="361"/>
      <c r="L33" s="361" t="str">
        <f>IF(AC33="","",VLOOKUP(AC33,データベース!$A$29:$U$78,10))</f>
        <v/>
      </c>
      <c r="M33" s="361"/>
      <c r="N33" s="361" t="str">
        <f>IF(AC33="","",VLOOKUP(AC33,データベース!$A$29:$U$78,12))</f>
        <v/>
      </c>
      <c r="O33" s="361"/>
      <c r="P33" s="95" t="str">
        <f>IF(AC33="","",VLOOKUP(AC33,データベース!$A$29:$U$78,16))</f>
        <v/>
      </c>
      <c r="Q33" s="96" t="str">
        <f t="shared" si="16"/>
        <v/>
      </c>
      <c r="R33" s="96" t="str">
        <f t="shared" si="17"/>
        <v/>
      </c>
      <c r="S33" s="96" t="str">
        <f t="shared" si="18"/>
        <v/>
      </c>
      <c r="T33" s="96" t="str">
        <f t="shared" si="19"/>
        <v/>
      </c>
      <c r="U33" s="96" t="str">
        <f t="shared" si="20"/>
        <v/>
      </c>
      <c r="V33" s="96" t="str">
        <f t="shared" si="21"/>
        <v/>
      </c>
      <c r="W33" s="96" t="str">
        <f t="shared" si="22"/>
        <v/>
      </c>
      <c r="X33" s="96" t="str">
        <f t="shared" si="23"/>
        <v/>
      </c>
      <c r="Y33" s="96" t="str">
        <f t="shared" si="24"/>
        <v/>
      </c>
      <c r="Z33" s="122"/>
      <c r="AA33" s="98"/>
      <c r="AB33" s="380"/>
      <c r="AC33" s="2"/>
      <c r="AE33" s="41">
        <v>22</v>
      </c>
      <c r="AF33" s="41">
        <f t="shared" si="11"/>
        <v>0</v>
      </c>
      <c r="AG33" s="41">
        <f t="shared" si="1"/>
        <v>0</v>
      </c>
      <c r="AH33" s="41">
        <f t="shared" si="12"/>
        <v>0</v>
      </c>
      <c r="AI33" s="41">
        <f t="shared" si="13"/>
        <v>0</v>
      </c>
      <c r="AJ33" s="42" t="str">
        <f>IF(VLOOKUP(AE33,データベース!$A$29:$G$78,2)=0,"",VLOOKUP(AE33,データベース!$A$29:$G$78,2))</f>
        <v/>
      </c>
      <c r="AK33" s="42" t="str">
        <f>IF(VLOOKUP(AE33,データベース!$A$29:$G$78,5)=0,"",VLOOKUP(AE33,データベース!$A$29:$G$78,5))</f>
        <v/>
      </c>
      <c r="AL33" s="43" t="str">
        <f t="shared" si="14"/>
        <v>　</v>
      </c>
    </row>
    <row r="34" spans="1:38" ht="18" customHeight="1" thickBot="1">
      <c r="A34" s="371"/>
      <c r="B34" s="175" t="str">
        <f t="shared" si="15"/>
        <v/>
      </c>
      <c r="C34" s="125"/>
      <c r="D34" s="408" t="str">
        <f>IF(AC34="","",VLOOKUP(AC34,データベース!$A$29:$U$78,2))</f>
        <v/>
      </c>
      <c r="E34" s="408"/>
      <c r="F34" s="101"/>
      <c r="G34" s="408" t="str">
        <f>IF(AC34="","",VLOOKUP(AC34,データベース!$A$29:$U$78,5))</f>
        <v/>
      </c>
      <c r="H34" s="408"/>
      <c r="I34" s="102"/>
      <c r="J34" s="383" t="str">
        <f>IF(AC34="","",VLOOKUP(AC34,データベース!$A$29:$U$78,8))</f>
        <v/>
      </c>
      <c r="K34" s="383"/>
      <c r="L34" s="383" t="str">
        <f>IF(AC34="","",VLOOKUP(AC34,データベース!$A$29:$U$78,10))</f>
        <v/>
      </c>
      <c r="M34" s="383"/>
      <c r="N34" s="383" t="str">
        <f>IF(AC34="","",VLOOKUP(AC34,データベース!$A$29:$U$78,12))</f>
        <v/>
      </c>
      <c r="O34" s="383"/>
      <c r="P34" s="103" t="str">
        <f>IF(AC34="","",VLOOKUP(AC34,データベース!$A$29:$U$78,16))</f>
        <v/>
      </c>
      <c r="Q34" s="104" t="str">
        <f t="shared" si="16"/>
        <v/>
      </c>
      <c r="R34" s="104" t="str">
        <f t="shared" si="17"/>
        <v/>
      </c>
      <c r="S34" s="104" t="str">
        <f t="shared" si="18"/>
        <v/>
      </c>
      <c r="T34" s="104" t="str">
        <f t="shared" si="19"/>
        <v/>
      </c>
      <c r="U34" s="104" t="str">
        <f t="shared" si="20"/>
        <v/>
      </c>
      <c r="V34" s="104" t="str">
        <f t="shared" si="21"/>
        <v/>
      </c>
      <c r="W34" s="104" t="str">
        <f t="shared" si="22"/>
        <v/>
      </c>
      <c r="X34" s="104" t="str">
        <f t="shared" si="23"/>
        <v/>
      </c>
      <c r="Y34" s="104" t="str">
        <f t="shared" si="24"/>
        <v/>
      </c>
      <c r="Z34" s="126"/>
      <c r="AA34" s="98"/>
      <c r="AB34" s="405"/>
      <c r="AC34" s="3"/>
      <c r="AE34" s="41">
        <v>23</v>
      </c>
      <c r="AF34" s="41">
        <f t="shared" si="11"/>
        <v>0</v>
      </c>
      <c r="AG34" s="41">
        <f t="shared" si="1"/>
        <v>0</v>
      </c>
      <c r="AH34" s="41">
        <f t="shared" si="12"/>
        <v>0</v>
      </c>
      <c r="AI34" s="41">
        <f t="shared" si="13"/>
        <v>0</v>
      </c>
      <c r="AJ34" s="42" t="str">
        <f>IF(VLOOKUP(AE34,データベース!$A$29:$G$78,2)=0,"",VLOOKUP(AE34,データベース!$A$29:$G$78,2))</f>
        <v/>
      </c>
      <c r="AK34" s="42" t="str">
        <f>IF(VLOOKUP(AE34,データベース!$A$29:$G$78,5)=0,"",VLOOKUP(AE34,データベース!$A$29:$G$78,5))</f>
        <v/>
      </c>
      <c r="AL34" s="43" t="str">
        <f t="shared" si="14"/>
        <v>　</v>
      </c>
    </row>
    <row r="35" spans="1:38" ht="18" customHeight="1">
      <c r="A35" s="369" t="s">
        <v>44</v>
      </c>
      <c r="B35" s="173" t="str">
        <f t="shared" si="15"/>
        <v/>
      </c>
      <c r="C35" s="127"/>
      <c r="D35" s="427" t="str">
        <f>IF(AC35="","",VLOOKUP(AC35,データベース!$A$29:$U$78,2))</f>
        <v/>
      </c>
      <c r="E35" s="427"/>
      <c r="F35" s="128"/>
      <c r="G35" s="427" t="str">
        <f>IF(AC35="","",VLOOKUP(AC35,データベース!$A$29:$U$78,5))</f>
        <v/>
      </c>
      <c r="H35" s="427"/>
      <c r="I35" s="129"/>
      <c r="J35" s="410" t="str">
        <f>IF(AC35="","",VLOOKUP(AC35,データベース!$A$29:$U$78,8))</f>
        <v/>
      </c>
      <c r="K35" s="410"/>
      <c r="L35" s="410" t="str">
        <f>IF(AC35="","",VLOOKUP(AC35,データベース!$A$29:$U$78,10))</f>
        <v/>
      </c>
      <c r="M35" s="410"/>
      <c r="N35" s="410" t="str">
        <f>IF(AC35="","",VLOOKUP(AC35,データベース!$A$29:$U$78,12))</f>
        <v/>
      </c>
      <c r="O35" s="410"/>
      <c r="P35" s="130" t="str">
        <f>IF(AC35="","",VLOOKUP(AC35,データベース!$A$29:$U$78,16))</f>
        <v/>
      </c>
      <c r="Q35" s="66" t="str">
        <f t="shared" si="16"/>
        <v/>
      </c>
      <c r="R35" s="66" t="str">
        <f t="shared" si="17"/>
        <v/>
      </c>
      <c r="S35" s="66" t="str">
        <f t="shared" si="18"/>
        <v/>
      </c>
      <c r="T35" s="66" t="str">
        <f t="shared" si="19"/>
        <v/>
      </c>
      <c r="U35" s="66" t="str">
        <f t="shared" si="20"/>
        <v/>
      </c>
      <c r="V35" s="66" t="str">
        <f t="shared" si="21"/>
        <v/>
      </c>
      <c r="W35" s="66" t="str">
        <f t="shared" si="22"/>
        <v/>
      </c>
      <c r="X35" s="66" t="str">
        <f t="shared" si="23"/>
        <v/>
      </c>
      <c r="Y35" s="66" t="str">
        <f t="shared" si="24"/>
        <v/>
      </c>
      <c r="Z35" s="131"/>
      <c r="AA35" s="98"/>
      <c r="AB35" s="409">
        <v>81</v>
      </c>
      <c r="AC35" s="4"/>
      <c r="AE35" s="41">
        <v>24</v>
      </c>
      <c r="AF35" s="41">
        <f t="shared" si="11"/>
        <v>0</v>
      </c>
      <c r="AG35" s="41">
        <f t="shared" si="1"/>
        <v>0</v>
      </c>
      <c r="AH35" s="41">
        <f t="shared" si="12"/>
        <v>0</v>
      </c>
      <c r="AI35" s="41">
        <f t="shared" si="13"/>
        <v>0</v>
      </c>
      <c r="AJ35" s="42" t="str">
        <f>IF(VLOOKUP(AE35,データベース!$A$29:$G$78,2)=0,"",VLOOKUP(AE35,データベース!$A$29:$G$78,2))</f>
        <v/>
      </c>
      <c r="AK35" s="42" t="str">
        <f>IF(VLOOKUP(AE35,データベース!$A$29:$G$78,5)=0,"",VLOOKUP(AE35,データベース!$A$29:$G$78,5))</f>
        <v/>
      </c>
      <c r="AL35" s="43" t="str">
        <f t="shared" si="14"/>
        <v>　</v>
      </c>
    </row>
    <row r="36" spans="1:38" ht="18" customHeight="1">
      <c r="A36" s="370"/>
      <c r="B36" s="174" t="str">
        <f t="shared" si="15"/>
        <v/>
      </c>
      <c r="C36" s="121"/>
      <c r="D36" s="382" t="str">
        <f>IF(AC36="","",VLOOKUP(AC36,データベース!$A$29:$U$78,2))</f>
        <v/>
      </c>
      <c r="E36" s="382"/>
      <c r="F36" s="93"/>
      <c r="G36" s="382" t="str">
        <f>IF(AC36="","",VLOOKUP(AC36,データベース!$A$29:$U$78,5))</f>
        <v/>
      </c>
      <c r="H36" s="382"/>
      <c r="I36" s="94"/>
      <c r="J36" s="361" t="str">
        <f>IF(AC36="","",VLOOKUP(AC36,データベース!$A$29:$U$78,8))</f>
        <v/>
      </c>
      <c r="K36" s="361"/>
      <c r="L36" s="361" t="str">
        <f>IF(AC36="","",VLOOKUP(AC36,データベース!$A$29:$U$78,10))</f>
        <v/>
      </c>
      <c r="M36" s="361"/>
      <c r="N36" s="361" t="str">
        <f>IF(AC36="","",VLOOKUP(AC36,データベース!$A$29:$U$78,12))</f>
        <v/>
      </c>
      <c r="O36" s="361"/>
      <c r="P36" s="95" t="str">
        <f>IF(AC36="","",VLOOKUP(AC36,データベース!$A$29:$U$78,16))</f>
        <v/>
      </c>
      <c r="Q36" s="96" t="str">
        <f t="shared" si="16"/>
        <v/>
      </c>
      <c r="R36" s="96" t="str">
        <f t="shared" si="17"/>
        <v/>
      </c>
      <c r="S36" s="96" t="str">
        <f t="shared" si="18"/>
        <v/>
      </c>
      <c r="T36" s="96" t="str">
        <f t="shared" si="19"/>
        <v/>
      </c>
      <c r="U36" s="96" t="str">
        <f t="shared" si="20"/>
        <v/>
      </c>
      <c r="V36" s="96" t="str">
        <f t="shared" si="21"/>
        <v/>
      </c>
      <c r="W36" s="96" t="str">
        <f t="shared" si="22"/>
        <v/>
      </c>
      <c r="X36" s="96" t="str">
        <f t="shared" si="23"/>
        <v/>
      </c>
      <c r="Y36" s="96" t="str">
        <f t="shared" si="24"/>
        <v/>
      </c>
      <c r="Z36" s="122"/>
      <c r="AA36" s="98"/>
      <c r="AB36" s="380"/>
      <c r="AC36" s="2"/>
      <c r="AE36" s="41">
        <v>25</v>
      </c>
      <c r="AF36" s="41">
        <f t="shared" si="11"/>
        <v>0</v>
      </c>
      <c r="AG36" s="41">
        <f t="shared" si="1"/>
        <v>0</v>
      </c>
      <c r="AH36" s="41">
        <f t="shared" si="12"/>
        <v>0</v>
      </c>
      <c r="AI36" s="41">
        <f t="shared" si="13"/>
        <v>0</v>
      </c>
      <c r="AJ36" s="42" t="str">
        <f>IF(VLOOKUP(AE36,データベース!$A$29:$G$78,2)=0,"",VLOOKUP(AE36,データベース!$A$29:$G$78,2))</f>
        <v/>
      </c>
      <c r="AK36" s="42" t="str">
        <f>IF(VLOOKUP(AE36,データベース!$A$29:$G$78,5)=0,"",VLOOKUP(AE36,データベース!$A$29:$G$78,5))</f>
        <v/>
      </c>
      <c r="AL36" s="43" t="str">
        <f t="shared" si="14"/>
        <v>　</v>
      </c>
    </row>
    <row r="37" spans="1:38" ht="18" customHeight="1">
      <c r="A37" s="370"/>
      <c r="B37" s="174" t="str">
        <f t="shared" si="15"/>
        <v/>
      </c>
      <c r="C37" s="121"/>
      <c r="D37" s="382" t="str">
        <f>IF(AC37="","",VLOOKUP(AC37,データベース!$A$29:$U$78,2))</f>
        <v/>
      </c>
      <c r="E37" s="382"/>
      <c r="F37" s="93"/>
      <c r="G37" s="382" t="str">
        <f>IF(AC37="","",VLOOKUP(AC37,データベース!$A$29:$U$78,5))</f>
        <v/>
      </c>
      <c r="H37" s="382"/>
      <c r="I37" s="94"/>
      <c r="J37" s="361" t="str">
        <f>IF(AC37="","",VLOOKUP(AC37,データベース!$A$29:$U$78,8))</f>
        <v/>
      </c>
      <c r="K37" s="361"/>
      <c r="L37" s="361" t="str">
        <f>IF(AC37="","",VLOOKUP(AC37,データベース!$A$29:$U$78,10))</f>
        <v/>
      </c>
      <c r="M37" s="361"/>
      <c r="N37" s="361" t="str">
        <f>IF(AC37="","",VLOOKUP(AC37,データベース!$A$29:$U$78,12))</f>
        <v/>
      </c>
      <c r="O37" s="361"/>
      <c r="P37" s="95" t="str">
        <f>IF(AC37="","",VLOOKUP(AC37,データベース!$A$29:$U$78,16))</f>
        <v/>
      </c>
      <c r="Q37" s="96" t="str">
        <f t="shared" si="16"/>
        <v/>
      </c>
      <c r="R37" s="96" t="str">
        <f t="shared" si="17"/>
        <v/>
      </c>
      <c r="S37" s="96" t="str">
        <f t="shared" si="18"/>
        <v/>
      </c>
      <c r="T37" s="96" t="str">
        <f t="shared" si="19"/>
        <v/>
      </c>
      <c r="U37" s="96" t="str">
        <f t="shared" si="20"/>
        <v/>
      </c>
      <c r="V37" s="96" t="str">
        <f t="shared" si="21"/>
        <v/>
      </c>
      <c r="W37" s="96" t="str">
        <f t="shared" si="22"/>
        <v/>
      </c>
      <c r="X37" s="96" t="str">
        <f t="shared" si="23"/>
        <v/>
      </c>
      <c r="Y37" s="96" t="str">
        <f t="shared" si="24"/>
        <v/>
      </c>
      <c r="Z37" s="122"/>
      <c r="AA37" s="98"/>
      <c r="AB37" s="380"/>
      <c r="AC37" s="2"/>
      <c r="AE37" s="41">
        <v>26</v>
      </c>
      <c r="AF37" s="41">
        <f t="shared" si="11"/>
        <v>0</v>
      </c>
      <c r="AG37" s="41">
        <f t="shared" si="1"/>
        <v>0</v>
      </c>
      <c r="AH37" s="41">
        <f t="shared" si="12"/>
        <v>0</v>
      </c>
      <c r="AI37" s="41">
        <f t="shared" si="13"/>
        <v>0</v>
      </c>
      <c r="AJ37" s="42" t="str">
        <f>IF(VLOOKUP(AE37,データベース!$A$29:$G$78,2)=0,"",VLOOKUP(AE37,データベース!$A$29:$G$78,2))</f>
        <v/>
      </c>
      <c r="AK37" s="42" t="str">
        <f>IF(VLOOKUP(AE37,データベース!$A$29:$G$78,5)=0,"",VLOOKUP(AE37,データベース!$A$29:$G$78,5))</f>
        <v/>
      </c>
      <c r="AL37" s="43" t="str">
        <f t="shared" si="14"/>
        <v>　</v>
      </c>
    </row>
    <row r="38" spans="1:38" ht="18" customHeight="1" thickBot="1">
      <c r="A38" s="371"/>
      <c r="B38" s="175" t="str">
        <f t="shared" si="15"/>
        <v/>
      </c>
      <c r="C38" s="125"/>
      <c r="D38" s="408" t="str">
        <f>IF(AC38="","",VLOOKUP(AC38,データベース!$A$29:$U$78,2))</f>
        <v/>
      </c>
      <c r="E38" s="408"/>
      <c r="F38" s="101"/>
      <c r="G38" s="408" t="str">
        <f>IF(AC38="","",VLOOKUP(AC38,データベース!$A$29:$U$78,5))</f>
        <v/>
      </c>
      <c r="H38" s="408"/>
      <c r="I38" s="102"/>
      <c r="J38" s="383" t="str">
        <f>IF(AC38="","",VLOOKUP(AC38,データベース!$A$29:$U$78,8))</f>
        <v/>
      </c>
      <c r="K38" s="383"/>
      <c r="L38" s="383" t="str">
        <f>IF(AC38="","",VLOOKUP(AC38,データベース!$A$29:$U$78,10))</f>
        <v/>
      </c>
      <c r="M38" s="383"/>
      <c r="N38" s="383" t="str">
        <f>IF(AC38="","",VLOOKUP(AC38,データベース!$A$29:$U$78,12))</f>
        <v/>
      </c>
      <c r="O38" s="383"/>
      <c r="P38" s="103" t="str">
        <f>IF(AC38="","",VLOOKUP(AC38,データベース!$A$29:$U$78,16))</f>
        <v/>
      </c>
      <c r="Q38" s="104" t="str">
        <f t="shared" si="16"/>
        <v/>
      </c>
      <c r="R38" s="104" t="str">
        <f t="shared" si="17"/>
        <v/>
      </c>
      <c r="S38" s="104" t="str">
        <f t="shared" si="18"/>
        <v/>
      </c>
      <c r="T38" s="104" t="str">
        <f t="shared" si="19"/>
        <v/>
      </c>
      <c r="U38" s="104" t="str">
        <f t="shared" si="20"/>
        <v/>
      </c>
      <c r="V38" s="104" t="str">
        <f t="shared" si="21"/>
        <v/>
      </c>
      <c r="W38" s="104" t="str">
        <f t="shared" si="22"/>
        <v/>
      </c>
      <c r="X38" s="104" t="str">
        <f t="shared" si="23"/>
        <v/>
      </c>
      <c r="Y38" s="104" t="str">
        <f t="shared" si="24"/>
        <v/>
      </c>
      <c r="Z38" s="126"/>
      <c r="AA38" s="98"/>
      <c r="AB38" s="405"/>
      <c r="AC38" s="3"/>
      <c r="AE38" s="41">
        <v>27</v>
      </c>
      <c r="AF38" s="41">
        <f t="shared" si="11"/>
        <v>0</v>
      </c>
      <c r="AG38" s="41">
        <f t="shared" si="1"/>
        <v>0</v>
      </c>
      <c r="AH38" s="41">
        <f t="shared" si="12"/>
        <v>0</v>
      </c>
      <c r="AI38" s="41">
        <f t="shared" si="13"/>
        <v>0</v>
      </c>
      <c r="AJ38" s="42" t="str">
        <f>IF(VLOOKUP(AE38,データベース!$A$29:$G$78,2)=0,"",VLOOKUP(AE38,データベース!$A$29:$G$78,2))</f>
        <v/>
      </c>
      <c r="AK38" s="42" t="str">
        <f>IF(VLOOKUP(AE38,データベース!$A$29:$G$78,5)=0,"",VLOOKUP(AE38,データベース!$A$29:$G$78,5))</f>
        <v/>
      </c>
      <c r="AL38" s="43" t="str">
        <f t="shared" si="14"/>
        <v>　</v>
      </c>
    </row>
    <row r="39" spans="1:38" ht="18" customHeight="1">
      <c r="A39" s="369" t="s">
        <v>45</v>
      </c>
      <c r="B39" s="173" t="str">
        <f t="shared" si="15"/>
        <v/>
      </c>
      <c r="C39" s="127"/>
      <c r="D39" s="427" t="str">
        <f>IF(AC39="","",VLOOKUP(AC39,データベース!$A$29:$U$78,2))</f>
        <v/>
      </c>
      <c r="E39" s="427"/>
      <c r="F39" s="128"/>
      <c r="G39" s="427" t="str">
        <f>IF(AC39="","",VLOOKUP(AC39,データベース!$A$29:$U$78,5))</f>
        <v/>
      </c>
      <c r="H39" s="427"/>
      <c r="I39" s="129"/>
      <c r="J39" s="410" t="str">
        <f>IF(AC39="","",VLOOKUP(AC39,データベース!$A$29:$U$78,8))</f>
        <v/>
      </c>
      <c r="K39" s="410"/>
      <c r="L39" s="410" t="str">
        <f>IF(AC39="","",VLOOKUP(AC39,データベース!$A$29:$U$78,10))</f>
        <v/>
      </c>
      <c r="M39" s="410"/>
      <c r="N39" s="410" t="str">
        <f>IF(AC39="","",VLOOKUP(AC39,データベース!$A$29:$U$78,12))</f>
        <v/>
      </c>
      <c r="O39" s="410"/>
      <c r="P39" s="130" t="str">
        <f>IF(AC39="","",VLOOKUP(AC39,データベース!$A$29:$U$78,16))</f>
        <v/>
      </c>
      <c r="Q39" s="66" t="str">
        <f t="shared" si="16"/>
        <v/>
      </c>
      <c r="R39" s="66" t="str">
        <f t="shared" si="17"/>
        <v/>
      </c>
      <c r="S39" s="66" t="str">
        <f t="shared" si="18"/>
        <v/>
      </c>
      <c r="T39" s="66" t="str">
        <f t="shared" si="19"/>
        <v/>
      </c>
      <c r="U39" s="66" t="str">
        <f t="shared" si="20"/>
        <v/>
      </c>
      <c r="V39" s="66" t="str">
        <f t="shared" si="21"/>
        <v/>
      </c>
      <c r="W39" s="66" t="str">
        <f t="shared" si="22"/>
        <v/>
      </c>
      <c r="X39" s="66" t="str">
        <f t="shared" si="23"/>
        <v/>
      </c>
      <c r="Y39" s="66" t="str">
        <f t="shared" si="24"/>
        <v/>
      </c>
      <c r="Z39" s="131"/>
      <c r="AA39" s="98"/>
      <c r="AB39" s="409">
        <v>73</v>
      </c>
      <c r="AC39" s="4"/>
      <c r="AE39" s="41">
        <v>28</v>
      </c>
      <c r="AF39" s="41">
        <f t="shared" si="11"/>
        <v>0</v>
      </c>
      <c r="AG39" s="41">
        <f t="shared" si="1"/>
        <v>0</v>
      </c>
      <c r="AH39" s="41">
        <f t="shared" si="12"/>
        <v>0</v>
      </c>
      <c r="AI39" s="41">
        <f t="shared" si="13"/>
        <v>0</v>
      </c>
      <c r="AJ39" s="42" t="str">
        <f>IF(VLOOKUP(AE39,データベース!$A$29:$G$78,2)=0,"",VLOOKUP(AE39,データベース!$A$29:$G$78,2))</f>
        <v/>
      </c>
      <c r="AK39" s="42" t="str">
        <f>IF(VLOOKUP(AE39,データベース!$A$29:$G$78,5)=0,"",VLOOKUP(AE39,データベース!$A$29:$G$78,5))</f>
        <v/>
      </c>
      <c r="AL39" s="43" t="str">
        <f t="shared" si="14"/>
        <v>　</v>
      </c>
    </row>
    <row r="40" spans="1:38" ht="18" customHeight="1">
      <c r="A40" s="370"/>
      <c r="B40" s="174" t="str">
        <f t="shared" si="15"/>
        <v/>
      </c>
      <c r="C40" s="121"/>
      <c r="D40" s="382" t="str">
        <f>IF(AC40="","",VLOOKUP(AC40,データベース!$A$29:$U$78,2))</f>
        <v/>
      </c>
      <c r="E40" s="382"/>
      <c r="F40" s="93"/>
      <c r="G40" s="382" t="str">
        <f>IF(AC40="","",VLOOKUP(AC40,データベース!$A$29:$U$78,5))</f>
        <v/>
      </c>
      <c r="H40" s="382"/>
      <c r="I40" s="94"/>
      <c r="J40" s="361" t="str">
        <f>IF(AC40="","",VLOOKUP(AC40,データベース!$A$29:$U$78,8))</f>
        <v/>
      </c>
      <c r="K40" s="361"/>
      <c r="L40" s="361" t="str">
        <f>IF(AC40="","",VLOOKUP(AC40,データベース!$A$29:$U$78,10))</f>
        <v/>
      </c>
      <c r="M40" s="361"/>
      <c r="N40" s="361" t="str">
        <f>IF(AC40="","",VLOOKUP(AC40,データベース!$A$29:$U$78,12))</f>
        <v/>
      </c>
      <c r="O40" s="361"/>
      <c r="P40" s="95" t="str">
        <f>IF(AC40="","",VLOOKUP(AC40,データベース!$A$29:$U$78,16))</f>
        <v/>
      </c>
      <c r="Q40" s="96" t="str">
        <f t="shared" si="16"/>
        <v/>
      </c>
      <c r="R40" s="96" t="str">
        <f t="shared" si="17"/>
        <v/>
      </c>
      <c r="S40" s="96" t="str">
        <f t="shared" si="18"/>
        <v/>
      </c>
      <c r="T40" s="96" t="str">
        <f t="shared" si="19"/>
        <v/>
      </c>
      <c r="U40" s="96" t="str">
        <f t="shared" si="20"/>
        <v/>
      </c>
      <c r="V40" s="96" t="str">
        <f t="shared" si="21"/>
        <v/>
      </c>
      <c r="W40" s="96" t="str">
        <f t="shared" si="22"/>
        <v/>
      </c>
      <c r="X40" s="96" t="str">
        <f t="shared" si="23"/>
        <v/>
      </c>
      <c r="Y40" s="96" t="str">
        <f t="shared" si="24"/>
        <v/>
      </c>
      <c r="Z40" s="122"/>
      <c r="AA40" s="98"/>
      <c r="AB40" s="380"/>
      <c r="AC40" s="2"/>
      <c r="AE40" s="41">
        <v>29</v>
      </c>
      <c r="AF40" s="41">
        <f t="shared" si="11"/>
        <v>0</v>
      </c>
      <c r="AG40" s="41">
        <f t="shared" si="1"/>
        <v>0</v>
      </c>
      <c r="AH40" s="41">
        <f t="shared" si="12"/>
        <v>0</v>
      </c>
      <c r="AI40" s="41">
        <f t="shared" si="13"/>
        <v>0</v>
      </c>
      <c r="AJ40" s="42" t="str">
        <f>IF(VLOOKUP(AE40,データベース!$A$29:$G$78,2)=0,"",VLOOKUP(AE40,データベース!$A$29:$G$78,2))</f>
        <v/>
      </c>
      <c r="AK40" s="42" t="str">
        <f>IF(VLOOKUP(AE40,データベース!$A$29:$G$78,5)=0,"",VLOOKUP(AE40,データベース!$A$29:$G$78,5))</f>
        <v/>
      </c>
      <c r="AL40" s="43" t="str">
        <f t="shared" si="14"/>
        <v>　</v>
      </c>
    </row>
    <row r="41" spans="1:38" ht="18" customHeight="1">
      <c r="A41" s="370"/>
      <c r="B41" s="174" t="str">
        <f t="shared" si="15"/>
        <v/>
      </c>
      <c r="C41" s="121"/>
      <c r="D41" s="382" t="str">
        <f>IF(AC41="","",VLOOKUP(AC41,データベース!$A$29:$U$78,2))</f>
        <v/>
      </c>
      <c r="E41" s="382"/>
      <c r="F41" s="93"/>
      <c r="G41" s="382" t="str">
        <f>IF(AC41="","",VLOOKUP(AC41,データベース!$A$29:$U$78,5))</f>
        <v/>
      </c>
      <c r="H41" s="382"/>
      <c r="I41" s="94"/>
      <c r="J41" s="361" t="str">
        <f>IF(AC41="","",VLOOKUP(AC41,データベース!$A$29:$U$78,8))</f>
        <v/>
      </c>
      <c r="K41" s="361"/>
      <c r="L41" s="361" t="str">
        <f>IF(AC41="","",VLOOKUP(AC41,データベース!$A$29:$U$78,10))</f>
        <v/>
      </c>
      <c r="M41" s="361"/>
      <c r="N41" s="361" t="str">
        <f>IF(AC41="","",VLOOKUP(AC41,データベース!$A$29:$U$78,12))</f>
        <v/>
      </c>
      <c r="O41" s="361"/>
      <c r="P41" s="95" t="str">
        <f>IF(AC41="","",VLOOKUP(AC41,データベース!$A$29:$U$78,16))</f>
        <v/>
      </c>
      <c r="Q41" s="96" t="str">
        <f t="shared" si="16"/>
        <v/>
      </c>
      <c r="R41" s="96" t="str">
        <f t="shared" si="17"/>
        <v/>
      </c>
      <c r="S41" s="96" t="str">
        <f t="shared" si="18"/>
        <v/>
      </c>
      <c r="T41" s="96" t="str">
        <f t="shared" si="19"/>
        <v/>
      </c>
      <c r="U41" s="96" t="str">
        <f t="shared" si="20"/>
        <v/>
      </c>
      <c r="V41" s="96" t="str">
        <f t="shared" si="21"/>
        <v/>
      </c>
      <c r="W41" s="96" t="str">
        <f t="shared" si="22"/>
        <v/>
      </c>
      <c r="X41" s="96" t="str">
        <f t="shared" si="23"/>
        <v/>
      </c>
      <c r="Y41" s="96" t="str">
        <f t="shared" si="24"/>
        <v/>
      </c>
      <c r="Z41" s="122"/>
      <c r="AA41" s="98"/>
      <c r="AB41" s="380"/>
      <c r="AC41" s="2"/>
      <c r="AE41" s="41">
        <v>30</v>
      </c>
      <c r="AF41" s="41">
        <f t="shared" si="11"/>
        <v>0</v>
      </c>
      <c r="AG41" s="41">
        <f t="shared" si="1"/>
        <v>0</v>
      </c>
      <c r="AH41" s="41">
        <f t="shared" si="12"/>
        <v>0</v>
      </c>
      <c r="AI41" s="41">
        <f t="shared" si="13"/>
        <v>0</v>
      </c>
      <c r="AJ41" s="42" t="str">
        <f>IF(VLOOKUP(AE41,データベース!$A$29:$G$78,2)=0,"",VLOOKUP(AE41,データベース!$A$29:$G$78,2))</f>
        <v/>
      </c>
      <c r="AK41" s="42" t="str">
        <f>IF(VLOOKUP(AE41,データベース!$A$29:$G$78,5)=0,"",VLOOKUP(AE41,データベース!$A$29:$G$78,5))</f>
        <v/>
      </c>
      <c r="AL41" s="43" t="str">
        <f t="shared" si="14"/>
        <v>　</v>
      </c>
    </row>
    <row r="42" spans="1:38" ht="18" customHeight="1" thickBot="1">
      <c r="A42" s="371"/>
      <c r="B42" s="175" t="str">
        <f t="shared" si="15"/>
        <v/>
      </c>
      <c r="C42" s="125"/>
      <c r="D42" s="408" t="str">
        <f>IF(AC42="","",VLOOKUP(AC42,データベース!$A$29:$U$78,2))</f>
        <v/>
      </c>
      <c r="E42" s="408"/>
      <c r="F42" s="101"/>
      <c r="G42" s="408" t="str">
        <f>IF(AC42="","",VLOOKUP(AC42,データベース!$A$29:$U$78,5))</f>
        <v/>
      </c>
      <c r="H42" s="408"/>
      <c r="I42" s="102"/>
      <c r="J42" s="383" t="str">
        <f>IF(AC42="","",VLOOKUP(AC42,データベース!$A$29:$U$78,8))</f>
        <v/>
      </c>
      <c r="K42" s="383"/>
      <c r="L42" s="383" t="str">
        <f>IF(AC42="","",VLOOKUP(AC42,データベース!$A$29:$U$78,10))</f>
        <v/>
      </c>
      <c r="M42" s="383"/>
      <c r="N42" s="383" t="str">
        <f>IF(AC42="","",VLOOKUP(AC42,データベース!$A$29:$U$78,12))</f>
        <v/>
      </c>
      <c r="O42" s="383"/>
      <c r="P42" s="103" t="str">
        <f>IF(AC42="","",VLOOKUP(AC42,データベース!$A$29:$U$78,16))</f>
        <v/>
      </c>
      <c r="Q42" s="104" t="str">
        <f t="shared" si="16"/>
        <v/>
      </c>
      <c r="R42" s="104" t="str">
        <f t="shared" si="17"/>
        <v/>
      </c>
      <c r="S42" s="104" t="str">
        <f t="shared" si="18"/>
        <v/>
      </c>
      <c r="T42" s="104" t="str">
        <f t="shared" si="19"/>
        <v/>
      </c>
      <c r="U42" s="104" t="str">
        <f t="shared" si="20"/>
        <v/>
      </c>
      <c r="V42" s="104" t="str">
        <f t="shared" si="21"/>
        <v/>
      </c>
      <c r="W42" s="104" t="str">
        <f t="shared" si="22"/>
        <v/>
      </c>
      <c r="X42" s="104" t="str">
        <f t="shared" si="23"/>
        <v/>
      </c>
      <c r="Y42" s="104" t="str">
        <f t="shared" si="24"/>
        <v/>
      </c>
      <c r="Z42" s="126"/>
      <c r="AA42" s="98"/>
      <c r="AB42" s="405"/>
      <c r="AC42" s="3"/>
      <c r="AE42" s="41">
        <v>31</v>
      </c>
      <c r="AF42" s="41">
        <f t="shared" si="11"/>
        <v>0</v>
      </c>
      <c r="AG42" s="41">
        <f t="shared" si="1"/>
        <v>0</v>
      </c>
      <c r="AH42" s="41">
        <f t="shared" si="12"/>
        <v>0</v>
      </c>
      <c r="AI42" s="41">
        <f t="shared" si="13"/>
        <v>0</v>
      </c>
      <c r="AJ42" s="42" t="str">
        <f>IF(VLOOKUP(AE42,データベース!$A$29:$G$78,2)=0,"",VLOOKUP(AE42,データベース!$A$29:$G$78,2))</f>
        <v/>
      </c>
      <c r="AK42" s="42" t="str">
        <f>IF(VLOOKUP(AE42,データベース!$A$29:$G$78,5)=0,"",VLOOKUP(AE42,データベース!$A$29:$G$78,5))</f>
        <v/>
      </c>
      <c r="AL42" s="43" t="str">
        <f t="shared" si="14"/>
        <v>　</v>
      </c>
    </row>
    <row r="43" spans="1:38" ht="18" customHeight="1">
      <c r="A43" s="369" t="s">
        <v>46</v>
      </c>
      <c r="B43" s="173" t="str">
        <f t="shared" si="15"/>
        <v/>
      </c>
      <c r="C43" s="127"/>
      <c r="D43" s="427" t="str">
        <f>IF(AC43="","",VLOOKUP(AC43,データベース!$A$29:$U$78,2))</f>
        <v/>
      </c>
      <c r="E43" s="427"/>
      <c r="F43" s="128"/>
      <c r="G43" s="427" t="str">
        <f>IF(AC43="","",VLOOKUP(AC43,データベース!$A$29:$U$78,5))</f>
        <v/>
      </c>
      <c r="H43" s="427"/>
      <c r="I43" s="129"/>
      <c r="J43" s="410" t="str">
        <f>IF(AC43="","",VLOOKUP(AC43,データベース!$A$29:$U$78,8))</f>
        <v/>
      </c>
      <c r="K43" s="410"/>
      <c r="L43" s="410" t="str">
        <f>IF(AC43="","",VLOOKUP(AC43,データベース!$A$29:$U$78,10))</f>
        <v/>
      </c>
      <c r="M43" s="410"/>
      <c r="N43" s="410" t="str">
        <f>IF(AC43="","",VLOOKUP(AC43,データベース!$A$29:$U$78,12))</f>
        <v/>
      </c>
      <c r="O43" s="410"/>
      <c r="P43" s="130" t="str">
        <f>IF(AC43="","",VLOOKUP(AC43,データベース!$A$29:$U$78,16))</f>
        <v/>
      </c>
      <c r="Q43" s="66" t="str">
        <f t="shared" si="16"/>
        <v/>
      </c>
      <c r="R43" s="66" t="str">
        <f t="shared" si="17"/>
        <v/>
      </c>
      <c r="S43" s="66" t="str">
        <f t="shared" si="18"/>
        <v/>
      </c>
      <c r="T43" s="66" t="str">
        <f t="shared" si="19"/>
        <v/>
      </c>
      <c r="U43" s="66" t="str">
        <f t="shared" si="20"/>
        <v/>
      </c>
      <c r="V43" s="66" t="str">
        <f t="shared" si="21"/>
        <v/>
      </c>
      <c r="W43" s="66" t="str">
        <f t="shared" si="22"/>
        <v/>
      </c>
      <c r="X43" s="66" t="str">
        <f t="shared" si="23"/>
        <v/>
      </c>
      <c r="Y43" s="66" t="str">
        <f t="shared" si="24"/>
        <v/>
      </c>
      <c r="Z43" s="131"/>
      <c r="AA43" s="98"/>
      <c r="AB43" s="409">
        <v>66</v>
      </c>
      <c r="AC43" s="4"/>
      <c r="AE43" s="41">
        <v>32</v>
      </c>
      <c r="AF43" s="41">
        <f t="shared" si="11"/>
        <v>0</v>
      </c>
      <c r="AG43" s="41">
        <f t="shared" si="1"/>
        <v>0</v>
      </c>
      <c r="AH43" s="41">
        <f t="shared" si="12"/>
        <v>0</v>
      </c>
      <c r="AI43" s="41">
        <f t="shared" si="13"/>
        <v>0</v>
      </c>
      <c r="AJ43" s="42" t="str">
        <f>IF(VLOOKUP(AE43,データベース!$A$29:$G$78,2)=0,"",VLOOKUP(AE43,データベース!$A$29:$G$78,2))</f>
        <v/>
      </c>
      <c r="AK43" s="42" t="str">
        <f>IF(VLOOKUP(AE43,データベース!$A$29:$G$78,5)=0,"",VLOOKUP(AE43,データベース!$A$29:$G$78,5))</f>
        <v/>
      </c>
      <c r="AL43" s="43" t="str">
        <f t="shared" si="14"/>
        <v>　</v>
      </c>
    </row>
    <row r="44" spans="1:38" ht="18" customHeight="1">
      <c r="A44" s="370"/>
      <c r="B44" s="174" t="str">
        <f t="shared" si="15"/>
        <v/>
      </c>
      <c r="C44" s="121"/>
      <c r="D44" s="382" t="str">
        <f>IF(AC44="","",VLOOKUP(AC44,データベース!$A$29:$U$78,2))</f>
        <v/>
      </c>
      <c r="E44" s="382"/>
      <c r="F44" s="93"/>
      <c r="G44" s="382" t="str">
        <f>IF(AC44="","",VLOOKUP(AC44,データベース!$A$29:$U$78,5))</f>
        <v/>
      </c>
      <c r="H44" s="382"/>
      <c r="I44" s="94"/>
      <c r="J44" s="361" t="str">
        <f>IF(AC44="","",VLOOKUP(AC44,データベース!$A$29:$U$78,8))</f>
        <v/>
      </c>
      <c r="K44" s="361"/>
      <c r="L44" s="361" t="str">
        <f>IF(AC44="","",VLOOKUP(AC44,データベース!$A$29:$U$78,10))</f>
        <v/>
      </c>
      <c r="M44" s="361"/>
      <c r="N44" s="361" t="str">
        <f>IF(AC44="","",VLOOKUP(AC44,データベース!$A$29:$U$78,12))</f>
        <v/>
      </c>
      <c r="O44" s="361"/>
      <c r="P44" s="95" t="str">
        <f>IF(AC44="","",VLOOKUP(AC44,データベース!$A$29:$U$78,16))</f>
        <v/>
      </c>
      <c r="Q44" s="96" t="str">
        <f t="shared" si="16"/>
        <v/>
      </c>
      <c r="R44" s="96" t="str">
        <f t="shared" si="17"/>
        <v/>
      </c>
      <c r="S44" s="96" t="str">
        <f t="shared" si="18"/>
        <v/>
      </c>
      <c r="T44" s="96" t="str">
        <f t="shared" si="19"/>
        <v/>
      </c>
      <c r="U44" s="96" t="str">
        <f t="shared" si="20"/>
        <v/>
      </c>
      <c r="V44" s="96" t="str">
        <f t="shared" si="21"/>
        <v/>
      </c>
      <c r="W44" s="96" t="str">
        <f t="shared" si="22"/>
        <v/>
      </c>
      <c r="X44" s="96" t="str">
        <f t="shared" si="23"/>
        <v/>
      </c>
      <c r="Y44" s="96" t="str">
        <f t="shared" si="24"/>
        <v/>
      </c>
      <c r="Z44" s="122"/>
      <c r="AA44" s="98"/>
      <c r="AB44" s="380"/>
      <c r="AC44" s="2"/>
      <c r="AE44" s="41">
        <v>33</v>
      </c>
      <c r="AF44" s="41">
        <f t="shared" ref="AF44:AF61" si="25">COUNTIF($AC$11:$AC$19,AE44)</f>
        <v>0</v>
      </c>
      <c r="AG44" s="41">
        <f t="shared" ref="AG44:AG61" si="26">COUNTIF($AC$23:$AC$50,AE44)</f>
        <v>0</v>
      </c>
      <c r="AH44" s="41">
        <f t="shared" si="12"/>
        <v>0</v>
      </c>
      <c r="AI44" s="41">
        <f t="shared" si="13"/>
        <v>0</v>
      </c>
      <c r="AJ44" s="42" t="str">
        <f>IF(VLOOKUP(AE44,データベース!$A$29:$G$78,2)=0,"",VLOOKUP(AE44,データベース!$A$29:$G$78,2))</f>
        <v/>
      </c>
      <c r="AK44" s="42" t="str">
        <f>IF(VLOOKUP(AE44,データベース!$A$29:$G$78,5)=0,"",VLOOKUP(AE44,データベース!$A$29:$G$78,5))</f>
        <v/>
      </c>
      <c r="AL44" s="43" t="str">
        <f t="shared" si="14"/>
        <v>　</v>
      </c>
    </row>
    <row r="45" spans="1:38" ht="18" customHeight="1">
      <c r="A45" s="370"/>
      <c r="B45" s="174" t="str">
        <f t="shared" si="15"/>
        <v/>
      </c>
      <c r="C45" s="121"/>
      <c r="D45" s="382" t="str">
        <f>IF(AC45="","",VLOOKUP(AC45,データベース!$A$29:$U$78,2))</f>
        <v/>
      </c>
      <c r="E45" s="382"/>
      <c r="F45" s="93"/>
      <c r="G45" s="382" t="str">
        <f>IF(AC45="","",VLOOKUP(AC45,データベース!$A$29:$U$78,5))</f>
        <v/>
      </c>
      <c r="H45" s="382"/>
      <c r="I45" s="94"/>
      <c r="J45" s="361" t="str">
        <f>IF(AC45="","",VLOOKUP(AC45,データベース!$A$29:$U$78,8))</f>
        <v/>
      </c>
      <c r="K45" s="361"/>
      <c r="L45" s="361" t="str">
        <f>IF(AC45="","",VLOOKUP(AC45,データベース!$A$29:$U$78,10))</f>
        <v/>
      </c>
      <c r="M45" s="361"/>
      <c r="N45" s="361" t="str">
        <f>IF(AC45="","",VLOOKUP(AC45,データベース!$A$29:$U$78,12))</f>
        <v/>
      </c>
      <c r="O45" s="361"/>
      <c r="P45" s="95" t="str">
        <f>IF(AC45="","",VLOOKUP(AC45,データベース!$A$29:$U$78,16))</f>
        <v/>
      </c>
      <c r="Q45" s="96" t="str">
        <f t="shared" si="16"/>
        <v/>
      </c>
      <c r="R45" s="96" t="str">
        <f t="shared" si="17"/>
        <v/>
      </c>
      <c r="S45" s="96" t="str">
        <f t="shared" si="18"/>
        <v/>
      </c>
      <c r="T45" s="96" t="str">
        <f t="shared" si="19"/>
        <v/>
      </c>
      <c r="U45" s="96" t="str">
        <f t="shared" si="20"/>
        <v/>
      </c>
      <c r="V45" s="96" t="str">
        <f t="shared" si="21"/>
        <v/>
      </c>
      <c r="W45" s="96" t="str">
        <f t="shared" si="22"/>
        <v/>
      </c>
      <c r="X45" s="96" t="str">
        <f t="shared" si="23"/>
        <v/>
      </c>
      <c r="Y45" s="96" t="str">
        <f t="shared" si="24"/>
        <v/>
      </c>
      <c r="Z45" s="122"/>
      <c r="AA45" s="98"/>
      <c r="AB45" s="380"/>
      <c r="AC45" s="2"/>
      <c r="AE45" s="41">
        <v>34</v>
      </c>
      <c r="AF45" s="41">
        <f t="shared" si="25"/>
        <v>0</v>
      </c>
      <c r="AG45" s="41">
        <f t="shared" si="26"/>
        <v>0</v>
      </c>
      <c r="AH45" s="41">
        <f t="shared" si="12"/>
        <v>0</v>
      </c>
      <c r="AI45" s="41">
        <f t="shared" si="13"/>
        <v>0</v>
      </c>
      <c r="AJ45" s="42" t="str">
        <f>IF(VLOOKUP(AE45,データベース!$A$29:$G$78,2)=0,"",VLOOKUP(AE45,データベース!$A$29:$G$78,2))</f>
        <v/>
      </c>
      <c r="AK45" s="42" t="str">
        <f>IF(VLOOKUP(AE45,データベース!$A$29:$G$78,5)=0,"",VLOOKUP(AE45,データベース!$A$29:$G$78,5))</f>
        <v/>
      </c>
      <c r="AL45" s="43" t="str">
        <f t="shared" si="14"/>
        <v>　</v>
      </c>
    </row>
    <row r="46" spans="1:38" ht="18" customHeight="1" thickBot="1">
      <c r="A46" s="371"/>
      <c r="B46" s="175" t="str">
        <f t="shared" si="15"/>
        <v/>
      </c>
      <c r="C46" s="125"/>
      <c r="D46" s="408" t="str">
        <f>IF(AC46="","",VLOOKUP(AC46,データベース!$A$29:$U$78,2))</f>
        <v/>
      </c>
      <c r="E46" s="408"/>
      <c r="F46" s="101"/>
      <c r="G46" s="408" t="str">
        <f>IF(AC46="","",VLOOKUP(AC46,データベース!$A$29:$U$78,5))</f>
        <v/>
      </c>
      <c r="H46" s="408"/>
      <c r="I46" s="102"/>
      <c r="J46" s="383" t="str">
        <f>IF(AC46="","",VLOOKUP(AC46,データベース!$A$29:$U$78,8))</f>
        <v/>
      </c>
      <c r="K46" s="383"/>
      <c r="L46" s="383" t="str">
        <f>IF(AC46="","",VLOOKUP(AC46,データベース!$A$29:$U$78,10))</f>
        <v/>
      </c>
      <c r="M46" s="383"/>
      <c r="N46" s="383" t="str">
        <f>IF(AC46="","",VLOOKUP(AC46,データベース!$A$29:$U$78,12))</f>
        <v/>
      </c>
      <c r="O46" s="383"/>
      <c r="P46" s="103" t="str">
        <f>IF(AC46="","",VLOOKUP(AC46,データベース!$A$29:$U$78,16))</f>
        <v/>
      </c>
      <c r="Q46" s="104" t="str">
        <f t="shared" si="16"/>
        <v/>
      </c>
      <c r="R46" s="104" t="str">
        <f t="shared" si="17"/>
        <v/>
      </c>
      <c r="S46" s="104" t="str">
        <f t="shared" si="18"/>
        <v/>
      </c>
      <c r="T46" s="104" t="str">
        <f t="shared" si="19"/>
        <v/>
      </c>
      <c r="U46" s="104" t="str">
        <f t="shared" si="20"/>
        <v/>
      </c>
      <c r="V46" s="104" t="str">
        <f t="shared" si="21"/>
        <v/>
      </c>
      <c r="W46" s="104" t="str">
        <f t="shared" si="22"/>
        <v/>
      </c>
      <c r="X46" s="104" t="str">
        <f t="shared" si="23"/>
        <v/>
      </c>
      <c r="Y46" s="104" t="str">
        <f t="shared" si="24"/>
        <v/>
      </c>
      <c r="Z46" s="126"/>
      <c r="AA46" s="98"/>
      <c r="AB46" s="405"/>
      <c r="AC46" s="3"/>
      <c r="AE46" s="41">
        <v>35</v>
      </c>
      <c r="AF46" s="41">
        <f t="shared" si="25"/>
        <v>0</v>
      </c>
      <c r="AG46" s="41">
        <f t="shared" si="26"/>
        <v>0</v>
      </c>
      <c r="AH46" s="41">
        <f t="shared" si="12"/>
        <v>0</v>
      </c>
      <c r="AI46" s="41">
        <f t="shared" si="13"/>
        <v>0</v>
      </c>
      <c r="AJ46" s="42" t="str">
        <f>IF(VLOOKUP(AE46,データベース!$A$29:$G$78,2)=0,"",VLOOKUP(AE46,データベース!$A$29:$G$78,2))</f>
        <v/>
      </c>
      <c r="AK46" s="42" t="str">
        <f>IF(VLOOKUP(AE46,データベース!$A$29:$G$78,5)=0,"",VLOOKUP(AE46,データベース!$A$29:$G$78,5))</f>
        <v/>
      </c>
      <c r="AL46" s="43" t="str">
        <f t="shared" si="14"/>
        <v>　</v>
      </c>
    </row>
    <row r="47" spans="1:38" ht="18" customHeight="1">
      <c r="A47" s="369" t="s">
        <v>47</v>
      </c>
      <c r="B47" s="173" t="str">
        <f t="shared" si="15"/>
        <v/>
      </c>
      <c r="C47" s="127"/>
      <c r="D47" s="427" t="str">
        <f>IF(AC47="","",VLOOKUP(AC47,データベース!$A$29:$U$78,2))</f>
        <v/>
      </c>
      <c r="E47" s="427"/>
      <c r="F47" s="185"/>
      <c r="G47" s="427" t="str">
        <f>IF(AC47="","",VLOOKUP(AC47,データベース!$A$29:$U$78,5))</f>
        <v/>
      </c>
      <c r="H47" s="427"/>
      <c r="I47" s="129"/>
      <c r="J47" s="410" t="str">
        <f>IF(AC47="","",VLOOKUP(AC47,データベース!$A$29:$U$78,8))</f>
        <v/>
      </c>
      <c r="K47" s="410"/>
      <c r="L47" s="410" t="str">
        <f>IF(AC47="","",VLOOKUP(AC47,データベース!$A$29:$U$78,10))</f>
        <v/>
      </c>
      <c r="M47" s="410"/>
      <c r="N47" s="410" t="str">
        <f>IF(AC47="","",VLOOKUP(AC47,データベース!$A$29:$U$78,12))</f>
        <v/>
      </c>
      <c r="O47" s="410"/>
      <c r="P47" s="130" t="str">
        <f>IF(AC47="","",VLOOKUP(AC47,データベース!$A$29:$U$78,16))</f>
        <v/>
      </c>
      <c r="Q47" s="66" t="str">
        <f t="shared" si="16"/>
        <v/>
      </c>
      <c r="R47" s="66" t="str">
        <f t="shared" si="17"/>
        <v/>
      </c>
      <c r="S47" s="66" t="str">
        <f t="shared" si="18"/>
        <v/>
      </c>
      <c r="T47" s="66" t="str">
        <f t="shared" si="19"/>
        <v/>
      </c>
      <c r="U47" s="66" t="str">
        <f t="shared" si="20"/>
        <v/>
      </c>
      <c r="V47" s="66" t="str">
        <f t="shared" si="21"/>
        <v/>
      </c>
      <c r="W47" s="66" t="str">
        <f t="shared" si="22"/>
        <v/>
      </c>
      <c r="X47" s="66" t="str">
        <f t="shared" si="23"/>
        <v/>
      </c>
      <c r="Y47" s="66" t="str">
        <f t="shared" si="24"/>
        <v/>
      </c>
      <c r="Z47" s="131"/>
      <c r="AA47" s="98"/>
      <c r="AB47" s="409">
        <v>60</v>
      </c>
      <c r="AC47" s="4"/>
      <c r="AE47" s="41">
        <v>36</v>
      </c>
      <c r="AF47" s="41">
        <f t="shared" si="25"/>
        <v>0</v>
      </c>
      <c r="AG47" s="41">
        <f t="shared" si="26"/>
        <v>0</v>
      </c>
      <c r="AH47" s="41">
        <f t="shared" si="12"/>
        <v>0</v>
      </c>
      <c r="AI47" s="41">
        <f t="shared" si="13"/>
        <v>0</v>
      </c>
      <c r="AJ47" s="42" t="str">
        <f>IF(VLOOKUP(AE47,データベース!$A$29:$G$78,2)=0,"",VLOOKUP(AE47,データベース!$A$29:$G$78,2))</f>
        <v/>
      </c>
      <c r="AK47" s="42" t="str">
        <f>IF(VLOOKUP(AE47,データベース!$A$29:$G$78,5)=0,"",VLOOKUP(AE47,データベース!$A$29:$G$78,5))</f>
        <v/>
      </c>
      <c r="AL47" s="43" t="str">
        <f t="shared" si="14"/>
        <v>　</v>
      </c>
    </row>
    <row r="48" spans="1:38" ht="18" customHeight="1">
      <c r="A48" s="370"/>
      <c r="B48" s="174" t="str">
        <f t="shared" si="15"/>
        <v/>
      </c>
      <c r="C48" s="121"/>
      <c r="D48" s="382" t="str">
        <f>IF(AC48="","",VLOOKUP(AC48,データベース!$A$29:$U$78,2))</f>
        <v/>
      </c>
      <c r="E48" s="382"/>
      <c r="F48" s="93"/>
      <c r="G48" s="382" t="str">
        <f>IF(AC48="","",VLOOKUP(AC48,データベース!$A$29:$U$78,5))</f>
        <v/>
      </c>
      <c r="H48" s="382"/>
      <c r="I48" s="94"/>
      <c r="J48" s="361" t="str">
        <f>IF(AC48="","",VLOOKUP(AC48,データベース!$A$29:$U$78,8))</f>
        <v/>
      </c>
      <c r="K48" s="361"/>
      <c r="L48" s="361" t="str">
        <f>IF(AC48="","",VLOOKUP(AC48,データベース!$A$29:$U$78,10))</f>
        <v/>
      </c>
      <c r="M48" s="361"/>
      <c r="N48" s="361" t="str">
        <f>IF(AC48="","",VLOOKUP(AC48,データベース!$A$29:$U$78,12))</f>
        <v/>
      </c>
      <c r="O48" s="361"/>
      <c r="P48" s="95" t="str">
        <f>IF(AC48="","",VLOOKUP(AC48,データベース!$A$29:$U$78,16))</f>
        <v/>
      </c>
      <c r="Q48" s="96" t="str">
        <f t="shared" si="16"/>
        <v/>
      </c>
      <c r="R48" s="96" t="str">
        <f t="shared" si="17"/>
        <v/>
      </c>
      <c r="S48" s="96" t="str">
        <f t="shared" si="18"/>
        <v/>
      </c>
      <c r="T48" s="96" t="str">
        <f t="shared" si="19"/>
        <v/>
      </c>
      <c r="U48" s="96" t="str">
        <f t="shared" si="20"/>
        <v/>
      </c>
      <c r="V48" s="96" t="str">
        <f t="shared" si="21"/>
        <v/>
      </c>
      <c r="W48" s="96" t="str">
        <f t="shared" si="22"/>
        <v/>
      </c>
      <c r="X48" s="96" t="str">
        <f t="shared" si="23"/>
        <v/>
      </c>
      <c r="Y48" s="96" t="str">
        <f t="shared" si="24"/>
        <v/>
      </c>
      <c r="Z48" s="122"/>
      <c r="AA48" s="98"/>
      <c r="AB48" s="380"/>
      <c r="AC48" s="2"/>
      <c r="AE48" s="41">
        <v>37</v>
      </c>
      <c r="AF48" s="41">
        <f t="shared" si="25"/>
        <v>0</v>
      </c>
      <c r="AG48" s="41">
        <f t="shared" si="26"/>
        <v>0</v>
      </c>
      <c r="AH48" s="41">
        <f t="shared" si="12"/>
        <v>0</v>
      </c>
      <c r="AI48" s="41">
        <f t="shared" si="13"/>
        <v>0</v>
      </c>
      <c r="AJ48" s="42" t="str">
        <f>IF(VLOOKUP(AE48,データベース!$A$29:$G$78,2)=0,"",VLOOKUP(AE48,データベース!$A$29:$G$78,2))</f>
        <v/>
      </c>
      <c r="AK48" s="42" t="str">
        <f>IF(VLOOKUP(AE48,データベース!$A$29:$G$78,5)=0,"",VLOOKUP(AE48,データベース!$A$29:$G$78,5))</f>
        <v/>
      </c>
      <c r="AL48" s="43" t="str">
        <f t="shared" si="14"/>
        <v>　</v>
      </c>
    </row>
    <row r="49" spans="1:38" ht="18" customHeight="1">
      <c r="A49" s="370"/>
      <c r="B49" s="174" t="str">
        <f t="shared" si="15"/>
        <v/>
      </c>
      <c r="C49" s="121"/>
      <c r="D49" s="382" t="str">
        <f>IF(AC49="","",VLOOKUP(AC49,データベース!$A$29:$U$78,2))</f>
        <v/>
      </c>
      <c r="E49" s="382"/>
      <c r="F49" s="93"/>
      <c r="G49" s="382" t="str">
        <f>IF(AC49="","",VLOOKUP(AC49,データベース!$A$29:$U$78,5))</f>
        <v/>
      </c>
      <c r="H49" s="382"/>
      <c r="I49" s="94"/>
      <c r="J49" s="361" t="str">
        <f>IF(AC49="","",VLOOKUP(AC49,データベース!$A$29:$U$78,8))</f>
        <v/>
      </c>
      <c r="K49" s="361"/>
      <c r="L49" s="361" t="str">
        <f>IF(AC49="","",VLOOKUP(AC49,データベース!$A$29:$U$78,10))</f>
        <v/>
      </c>
      <c r="M49" s="361"/>
      <c r="N49" s="361" t="str">
        <f>IF(AC49="","",VLOOKUP(AC49,データベース!$A$29:$U$78,12))</f>
        <v/>
      </c>
      <c r="O49" s="361"/>
      <c r="P49" s="95" t="str">
        <f>IF(AC49="","",VLOOKUP(AC49,データベース!$A$29:$U$78,16))</f>
        <v/>
      </c>
      <c r="Q49" s="96" t="str">
        <f t="shared" si="16"/>
        <v/>
      </c>
      <c r="R49" s="96" t="str">
        <f t="shared" si="17"/>
        <v/>
      </c>
      <c r="S49" s="96" t="str">
        <f t="shared" si="18"/>
        <v/>
      </c>
      <c r="T49" s="96" t="str">
        <f t="shared" si="19"/>
        <v/>
      </c>
      <c r="U49" s="96" t="str">
        <f t="shared" si="20"/>
        <v/>
      </c>
      <c r="V49" s="96" t="str">
        <f t="shared" si="21"/>
        <v/>
      </c>
      <c r="W49" s="96" t="str">
        <f t="shared" si="22"/>
        <v/>
      </c>
      <c r="X49" s="96" t="str">
        <f t="shared" si="23"/>
        <v/>
      </c>
      <c r="Y49" s="96" t="str">
        <f t="shared" si="24"/>
        <v/>
      </c>
      <c r="Z49" s="122"/>
      <c r="AA49" s="98"/>
      <c r="AB49" s="380"/>
      <c r="AC49" s="2"/>
      <c r="AE49" s="41">
        <v>38</v>
      </c>
      <c r="AF49" s="41">
        <f t="shared" si="25"/>
        <v>0</v>
      </c>
      <c r="AG49" s="41">
        <f t="shared" si="26"/>
        <v>0</v>
      </c>
      <c r="AH49" s="41">
        <f t="shared" si="12"/>
        <v>0</v>
      </c>
      <c r="AI49" s="41">
        <f t="shared" si="13"/>
        <v>0</v>
      </c>
      <c r="AJ49" s="42" t="str">
        <f>IF(VLOOKUP(AE49,データベース!$A$29:$G$78,2)=0,"",VLOOKUP(AE49,データベース!$A$29:$G$78,2))</f>
        <v/>
      </c>
      <c r="AK49" s="42" t="str">
        <f>IF(VLOOKUP(AE49,データベース!$A$29:$G$78,5)=0,"",VLOOKUP(AE49,データベース!$A$29:$G$78,5))</f>
        <v/>
      </c>
      <c r="AL49" s="43" t="str">
        <f t="shared" si="14"/>
        <v>　</v>
      </c>
    </row>
    <row r="50" spans="1:38" ht="18" customHeight="1" thickBot="1">
      <c r="A50" s="371"/>
      <c r="B50" s="175" t="str">
        <f t="shared" si="15"/>
        <v/>
      </c>
      <c r="C50" s="125"/>
      <c r="D50" s="408" t="str">
        <f>IF(AC50="","",VLOOKUP(AC50,データベース!$A$29:$U$78,2))</f>
        <v/>
      </c>
      <c r="E50" s="408"/>
      <c r="F50" s="101"/>
      <c r="G50" s="408" t="str">
        <f>IF(AC50="","",VLOOKUP(AC50,データベース!$A$29:$U$78,5))</f>
        <v/>
      </c>
      <c r="H50" s="408"/>
      <c r="I50" s="102"/>
      <c r="J50" s="383" t="str">
        <f>IF(AC50="","",VLOOKUP(AC50,データベース!$A$29:$U$78,8))</f>
        <v/>
      </c>
      <c r="K50" s="383"/>
      <c r="L50" s="383" t="str">
        <f>IF(AC50="","",VLOOKUP(AC50,データベース!$A$29:$U$78,10))</f>
        <v/>
      </c>
      <c r="M50" s="383"/>
      <c r="N50" s="383" t="str">
        <f>IF(AC50="","",VLOOKUP(AC50,データベース!$A$29:$U$78,12))</f>
        <v/>
      </c>
      <c r="O50" s="383"/>
      <c r="P50" s="103" t="str">
        <f>IF(AC50="","",VLOOKUP(AC50,データベース!$A$29:$U$78,16))</f>
        <v/>
      </c>
      <c r="Q50" s="104" t="str">
        <f t="shared" si="16"/>
        <v/>
      </c>
      <c r="R50" s="104" t="str">
        <f t="shared" si="17"/>
        <v/>
      </c>
      <c r="S50" s="104" t="str">
        <f t="shared" si="18"/>
        <v/>
      </c>
      <c r="T50" s="104" t="str">
        <f t="shared" si="19"/>
        <v/>
      </c>
      <c r="U50" s="104" t="str">
        <f t="shared" si="20"/>
        <v/>
      </c>
      <c r="V50" s="104" t="str">
        <f t="shared" si="21"/>
        <v/>
      </c>
      <c r="W50" s="104" t="str">
        <f t="shared" si="22"/>
        <v/>
      </c>
      <c r="X50" s="104" t="str">
        <f t="shared" si="23"/>
        <v/>
      </c>
      <c r="Y50" s="104" t="str">
        <f t="shared" si="24"/>
        <v/>
      </c>
      <c r="Z50" s="126"/>
      <c r="AA50" s="98"/>
      <c r="AB50" s="405"/>
      <c r="AC50" s="3"/>
      <c r="AE50" s="41">
        <v>39</v>
      </c>
      <c r="AF50" s="41">
        <f t="shared" si="25"/>
        <v>0</v>
      </c>
      <c r="AG50" s="41">
        <f t="shared" si="26"/>
        <v>0</v>
      </c>
      <c r="AH50" s="41">
        <f t="shared" si="12"/>
        <v>0</v>
      </c>
      <c r="AI50" s="41">
        <f t="shared" si="13"/>
        <v>0</v>
      </c>
      <c r="AJ50" s="42" t="str">
        <f>IF(VLOOKUP(AE50,データベース!$A$29:$G$78,2)=0,"",VLOOKUP(AE50,データベース!$A$29:$G$78,2))</f>
        <v/>
      </c>
      <c r="AK50" s="42" t="str">
        <f>IF(VLOOKUP(AE50,データベース!$A$29:$G$78,5)=0,"",VLOOKUP(AE50,データベース!$A$29:$G$78,5))</f>
        <v/>
      </c>
      <c r="AL50" s="43" t="str">
        <f t="shared" si="14"/>
        <v>　</v>
      </c>
    </row>
    <row r="51" spans="1:38" ht="18" customHeight="1">
      <c r="A51" s="411" t="s">
        <v>60</v>
      </c>
      <c r="B51" s="412"/>
      <c r="C51" s="32"/>
      <c r="D51" s="32"/>
      <c r="E51" s="32"/>
      <c r="F51" s="32"/>
      <c r="G51" s="32"/>
      <c r="H51" s="32"/>
      <c r="I51" s="32"/>
      <c r="J51" s="32"/>
      <c r="K51" s="32"/>
      <c r="L51" s="32"/>
      <c r="M51" s="32"/>
      <c r="N51" s="32"/>
      <c r="O51" s="32"/>
      <c r="P51" s="32"/>
      <c r="Q51" s="32"/>
      <c r="R51" s="32"/>
      <c r="S51" s="32"/>
      <c r="T51" s="32"/>
      <c r="U51" s="32"/>
      <c r="V51" s="32"/>
      <c r="W51" s="32"/>
      <c r="X51" s="32"/>
      <c r="Y51" s="32"/>
      <c r="Z51" s="135"/>
      <c r="AA51" s="98"/>
      <c r="AE51" s="41">
        <v>40</v>
      </c>
      <c r="AF51" s="41">
        <f t="shared" si="25"/>
        <v>0</v>
      </c>
      <c r="AG51" s="41">
        <f t="shared" si="26"/>
        <v>0</v>
      </c>
      <c r="AH51" s="41">
        <f t="shared" si="12"/>
        <v>0</v>
      </c>
      <c r="AI51" s="41">
        <f t="shared" si="13"/>
        <v>0</v>
      </c>
      <c r="AJ51" s="42" t="str">
        <f>IF(VLOOKUP(AE51,データベース!$A$29:$G$78,2)=0,"",VLOOKUP(AE51,データベース!$A$29:$G$78,2))</f>
        <v/>
      </c>
      <c r="AK51" s="42" t="str">
        <f>IF(VLOOKUP(AE51,データベース!$A$29:$G$78,5)=0,"",VLOOKUP(AE51,データベース!$A$29:$G$78,5))</f>
        <v/>
      </c>
      <c r="AL51" s="43" t="str">
        <f t="shared" si="14"/>
        <v>　</v>
      </c>
    </row>
    <row r="52" spans="1:38" ht="18" customHeight="1">
      <c r="A52" s="411"/>
      <c r="B52" s="412"/>
      <c r="C52" s="32"/>
      <c r="D52" s="28" t="s">
        <v>12</v>
      </c>
      <c r="E52" s="32"/>
      <c r="F52" s="32"/>
      <c r="G52" s="32"/>
      <c r="H52" s="32"/>
      <c r="I52" s="32"/>
      <c r="J52" s="32"/>
      <c r="K52" s="32"/>
      <c r="L52" s="32"/>
      <c r="M52" s="32"/>
      <c r="N52" s="32"/>
      <c r="O52" s="32"/>
      <c r="P52" s="32"/>
      <c r="Q52" s="32"/>
      <c r="R52" s="32"/>
      <c r="S52" s="32"/>
      <c r="T52" s="32"/>
      <c r="U52" s="32"/>
      <c r="V52" s="32"/>
      <c r="W52" s="32"/>
      <c r="X52" s="32"/>
      <c r="Y52" s="32"/>
      <c r="Z52" s="135"/>
      <c r="AA52" s="32"/>
      <c r="AE52" s="41">
        <v>41</v>
      </c>
      <c r="AF52" s="41">
        <f t="shared" si="25"/>
        <v>0</v>
      </c>
      <c r="AG52" s="41">
        <f t="shared" si="26"/>
        <v>0</v>
      </c>
      <c r="AH52" s="41">
        <f t="shared" si="12"/>
        <v>0</v>
      </c>
      <c r="AI52" s="41">
        <f t="shared" si="13"/>
        <v>0</v>
      </c>
      <c r="AJ52" s="42" t="str">
        <f>IF(VLOOKUP(AE52,データベース!$A$29:$G$78,2)=0,"",VLOOKUP(AE52,データベース!$A$29:$G$78,2))</f>
        <v/>
      </c>
      <c r="AK52" s="42" t="str">
        <f>IF(VLOOKUP(AE52,データベース!$A$29:$G$78,5)=0,"",VLOOKUP(AE52,データベース!$A$29:$G$78,5))</f>
        <v/>
      </c>
      <c r="AL52" s="43" t="str">
        <f t="shared" si="14"/>
        <v>　</v>
      </c>
    </row>
    <row r="53" spans="1:38" ht="18" customHeight="1">
      <c r="A53" s="411"/>
      <c r="B53" s="412"/>
      <c r="C53" s="32"/>
      <c r="D53" s="428">
        <f ca="1">TODAY()</f>
        <v>43159</v>
      </c>
      <c r="E53" s="428"/>
      <c r="F53" s="428"/>
      <c r="G53" s="428"/>
      <c r="H53" s="32"/>
      <c r="I53" s="32"/>
      <c r="J53" s="32"/>
      <c r="K53" s="32"/>
      <c r="L53" s="32"/>
      <c r="M53" s="32"/>
      <c r="N53" s="32"/>
      <c r="O53" s="32"/>
      <c r="P53" s="32"/>
      <c r="Q53" s="32"/>
      <c r="R53" s="32"/>
      <c r="S53" s="32"/>
      <c r="T53" s="32"/>
      <c r="U53" s="32"/>
      <c r="V53" s="32"/>
      <c r="W53" s="32"/>
      <c r="X53" s="32"/>
      <c r="Y53" s="32"/>
      <c r="Z53" s="135"/>
      <c r="AA53" s="32"/>
      <c r="AE53" s="41">
        <v>42</v>
      </c>
      <c r="AF53" s="41">
        <f t="shared" si="25"/>
        <v>0</v>
      </c>
      <c r="AG53" s="41">
        <f t="shared" si="26"/>
        <v>0</v>
      </c>
      <c r="AH53" s="41">
        <f t="shared" si="12"/>
        <v>0</v>
      </c>
      <c r="AI53" s="41">
        <f t="shared" si="13"/>
        <v>0</v>
      </c>
      <c r="AJ53" s="42" t="str">
        <f>IF(VLOOKUP(AE53,データベース!$A$29:$G$78,2)=0,"",VLOOKUP(AE53,データベース!$A$29:$G$78,2))</f>
        <v/>
      </c>
      <c r="AK53" s="42" t="str">
        <f>IF(VLOOKUP(AE53,データベース!$A$29:$G$78,5)=0,"",VLOOKUP(AE53,データベース!$A$29:$G$78,5))</f>
        <v/>
      </c>
      <c r="AL53" s="43" t="str">
        <f t="shared" si="14"/>
        <v>　</v>
      </c>
    </row>
    <row r="54" spans="1:38" ht="18" customHeight="1">
      <c r="A54" s="411"/>
      <c r="B54" s="412"/>
      <c r="C54" s="32"/>
      <c r="D54" s="428"/>
      <c r="E54" s="428"/>
      <c r="F54" s="428"/>
      <c r="G54" s="428"/>
      <c r="H54" s="32"/>
      <c r="I54" s="147"/>
      <c r="J54" s="147"/>
      <c r="K54" s="147"/>
      <c r="L54" s="147"/>
      <c r="M54" s="147"/>
      <c r="N54" s="147"/>
      <c r="O54" s="417" t="str">
        <f>IF(データベース!A10="","",データベース!A10)</f>
        <v/>
      </c>
      <c r="P54" s="417"/>
      <c r="Q54" s="417"/>
      <c r="R54" s="417"/>
      <c r="S54" s="417"/>
      <c r="T54" s="417"/>
      <c r="U54" s="417"/>
      <c r="V54" s="417"/>
      <c r="W54" s="417"/>
      <c r="X54" s="417"/>
      <c r="Y54" s="32"/>
      <c r="Z54" s="135"/>
      <c r="AA54" s="32"/>
      <c r="AE54" s="41">
        <v>43</v>
      </c>
      <c r="AF54" s="41">
        <f t="shared" si="25"/>
        <v>0</v>
      </c>
      <c r="AG54" s="41">
        <f t="shared" si="26"/>
        <v>0</v>
      </c>
      <c r="AH54" s="41">
        <f t="shared" si="12"/>
        <v>0</v>
      </c>
      <c r="AI54" s="41">
        <f t="shared" si="13"/>
        <v>0</v>
      </c>
      <c r="AJ54" s="42" t="str">
        <f>IF(VLOOKUP(AE54,データベース!$A$29:$G$78,2)=0,"",VLOOKUP(AE54,データベース!$A$29:$G$78,2))</f>
        <v/>
      </c>
      <c r="AK54" s="42" t="str">
        <f>IF(VLOOKUP(AE54,データベース!$A$29:$G$78,5)=0,"",VLOOKUP(AE54,データベース!$A$29:$G$78,5))</f>
        <v/>
      </c>
      <c r="AL54" s="43" t="str">
        <f t="shared" si="14"/>
        <v>　</v>
      </c>
    </row>
    <row r="55" spans="1:38" ht="18" customHeight="1">
      <c r="A55" s="411"/>
      <c r="B55" s="412"/>
      <c r="C55" s="147"/>
      <c r="D55" s="147"/>
      <c r="E55" s="415" t="str">
        <f>IF(データベース!A8="","",データベース!A8&amp;データベース!D8&amp;データベース!G8)</f>
        <v/>
      </c>
      <c r="F55" s="415"/>
      <c r="G55" s="415"/>
      <c r="H55" s="415"/>
      <c r="I55" s="415"/>
      <c r="J55" s="415"/>
      <c r="K55" s="415"/>
      <c r="L55" s="415"/>
      <c r="M55" s="416" t="s">
        <v>176</v>
      </c>
      <c r="N55" s="416"/>
      <c r="O55" s="418"/>
      <c r="P55" s="418"/>
      <c r="Q55" s="418"/>
      <c r="R55" s="418"/>
      <c r="S55" s="418"/>
      <c r="T55" s="418"/>
      <c r="U55" s="418"/>
      <c r="V55" s="418"/>
      <c r="W55" s="418"/>
      <c r="X55" s="418"/>
      <c r="Y55" s="148" t="s">
        <v>13</v>
      </c>
      <c r="Z55" s="135"/>
      <c r="AA55" s="32"/>
      <c r="AE55" s="41">
        <v>44</v>
      </c>
      <c r="AF55" s="41">
        <f t="shared" si="25"/>
        <v>0</v>
      </c>
      <c r="AG55" s="41">
        <f t="shared" si="26"/>
        <v>0</v>
      </c>
      <c r="AH55" s="41">
        <f t="shared" si="12"/>
        <v>0</v>
      </c>
      <c r="AI55" s="41">
        <f t="shared" si="13"/>
        <v>0</v>
      </c>
      <c r="AJ55" s="42" t="str">
        <f>IF(VLOOKUP(AE55,データベース!$A$29:$G$78,2)=0,"",VLOOKUP(AE55,データベース!$A$29:$G$78,2))</f>
        <v/>
      </c>
      <c r="AK55" s="42" t="str">
        <f>IF(VLOOKUP(AE55,データベース!$A$29:$G$78,5)=0,"",VLOOKUP(AE55,データベース!$A$29:$G$78,5))</f>
        <v/>
      </c>
      <c r="AL55" s="43" t="str">
        <f t="shared" si="14"/>
        <v>　</v>
      </c>
    </row>
    <row r="56" spans="1:38" ht="18" customHeight="1" thickBot="1">
      <c r="A56" s="413"/>
      <c r="B56" s="414"/>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6"/>
      <c r="AA56" s="32"/>
      <c r="AE56" s="41">
        <v>45</v>
      </c>
      <c r="AF56" s="41">
        <f t="shared" si="25"/>
        <v>0</v>
      </c>
      <c r="AG56" s="41">
        <f t="shared" si="26"/>
        <v>0</v>
      </c>
      <c r="AH56" s="41">
        <f t="shared" si="12"/>
        <v>0</v>
      </c>
      <c r="AI56" s="41">
        <f t="shared" si="13"/>
        <v>0</v>
      </c>
      <c r="AJ56" s="42" t="str">
        <f>IF(VLOOKUP(AE56,データベース!$A$29:$G$78,2)=0,"",VLOOKUP(AE56,データベース!$A$29:$G$78,2))</f>
        <v/>
      </c>
      <c r="AK56" s="42" t="str">
        <f>IF(VLOOKUP(AE56,データベース!$A$29:$G$78,5)=0,"",VLOOKUP(AE56,データベース!$A$29:$G$78,5))</f>
        <v/>
      </c>
      <c r="AL56" s="43" t="str">
        <f t="shared" si="14"/>
        <v>　</v>
      </c>
    </row>
    <row r="57" spans="1:38" ht="18" customHeight="1">
      <c r="AA57" s="32"/>
      <c r="AE57" s="41">
        <v>46</v>
      </c>
      <c r="AF57" s="41">
        <f t="shared" si="25"/>
        <v>0</v>
      </c>
      <c r="AG57" s="41">
        <f t="shared" si="26"/>
        <v>0</v>
      </c>
      <c r="AH57" s="41">
        <f t="shared" si="12"/>
        <v>0</v>
      </c>
      <c r="AI57" s="41">
        <f t="shared" si="13"/>
        <v>0</v>
      </c>
      <c r="AJ57" s="42" t="str">
        <f>IF(VLOOKUP(AE57,データベース!$A$29:$G$78,2)=0,"",VLOOKUP(AE57,データベース!$A$29:$G$78,2))</f>
        <v/>
      </c>
      <c r="AK57" s="42" t="str">
        <f>IF(VLOOKUP(AE57,データベース!$A$29:$G$78,5)=0,"",VLOOKUP(AE57,データベース!$A$29:$G$78,5))</f>
        <v/>
      </c>
      <c r="AL57" s="43" t="str">
        <f t="shared" si="14"/>
        <v>　</v>
      </c>
    </row>
    <row r="58" spans="1:38" ht="22.5" customHeight="1">
      <c r="AE58" s="41">
        <v>47</v>
      </c>
      <c r="AF58" s="41">
        <f t="shared" si="25"/>
        <v>0</v>
      </c>
      <c r="AG58" s="41">
        <f t="shared" si="26"/>
        <v>0</v>
      </c>
      <c r="AH58" s="41">
        <f t="shared" si="12"/>
        <v>0</v>
      </c>
      <c r="AI58" s="41">
        <f t="shared" si="13"/>
        <v>0</v>
      </c>
      <c r="AJ58" s="42" t="str">
        <f>IF(VLOOKUP(AE58,データベース!$A$29:$G$78,2)=0,"",VLOOKUP(AE58,データベース!$A$29:$G$78,2))</f>
        <v/>
      </c>
      <c r="AK58" s="42" t="str">
        <f>IF(VLOOKUP(AE58,データベース!$A$29:$G$78,5)=0,"",VLOOKUP(AE58,データベース!$A$29:$G$78,5))</f>
        <v/>
      </c>
      <c r="AL58" s="43" t="str">
        <f t="shared" si="14"/>
        <v>　</v>
      </c>
    </row>
    <row r="59" spans="1:38" ht="22.5" customHeight="1">
      <c r="AE59" s="41">
        <v>48</v>
      </c>
      <c r="AF59" s="41">
        <f t="shared" si="25"/>
        <v>0</v>
      </c>
      <c r="AG59" s="41">
        <f t="shared" si="26"/>
        <v>0</v>
      </c>
      <c r="AH59" s="41">
        <f t="shared" si="12"/>
        <v>0</v>
      </c>
      <c r="AI59" s="41">
        <f t="shared" si="13"/>
        <v>0</v>
      </c>
      <c r="AJ59" s="42" t="str">
        <f>IF(VLOOKUP(AE59,データベース!$A$29:$G$78,2)=0,"",VLOOKUP(AE59,データベース!$A$29:$G$78,2))</f>
        <v/>
      </c>
      <c r="AK59" s="42" t="str">
        <f>IF(VLOOKUP(AE59,データベース!$A$29:$G$78,5)=0,"",VLOOKUP(AE59,データベース!$A$29:$G$78,5))</f>
        <v/>
      </c>
      <c r="AL59" s="43" t="str">
        <f t="shared" si="14"/>
        <v>　</v>
      </c>
    </row>
    <row r="60" spans="1:38" ht="22.5" customHeight="1">
      <c r="AE60" s="41">
        <v>49</v>
      </c>
      <c r="AF60" s="41">
        <f t="shared" si="25"/>
        <v>0</v>
      </c>
      <c r="AG60" s="41">
        <f t="shared" si="26"/>
        <v>0</v>
      </c>
      <c r="AH60" s="41">
        <f t="shared" si="12"/>
        <v>0</v>
      </c>
      <c r="AI60" s="41">
        <f t="shared" si="13"/>
        <v>0</v>
      </c>
      <c r="AJ60" s="42" t="str">
        <f>IF(VLOOKUP(AE60,データベース!$A$29:$G$78,2)=0,"",VLOOKUP(AE60,データベース!$A$29:$G$78,2))</f>
        <v/>
      </c>
      <c r="AK60" s="42" t="str">
        <f>IF(VLOOKUP(AE60,データベース!$A$29:$G$78,5)=0,"",VLOOKUP(AE60,データベース!$A$29:$G$78,5))</f>
        <v/>
      </c>
      <c r="AL60" s="43" t="str">
        <f t="shared" si="14"/>
        <v>　</v>
      </c>
    </row>
    <row r="61" spans="1:38" ht="22.5" customHeight="1">
      <c r="AE61" s="41">
        <v>50</v>
      </c>
      <c r="AF61" s="41">
        <f t="shared" si="25"/>
        <v>0</v>
      </c>
      <c r="AG61" s="41">
        <f t="shared" si="26"/>
        <v>0</v>
      </c>
      <c r="AH61" s="41">
        <f t="shared" si="12"/>
        <v>0</v>
      </c>
      <c r="AI61" s="41">
        <f t="shared" si="13"/>
        <v>0</v>
      </c>
      <c r="AJ61" s="42" t="str">
        <f>IF(VLOOKUP(AE61,データベース!$A$29:$G$78,2)=0,"",VLOOKUP(AE61,データベース!$A$29:$G$78,2))</f>
        <v/>
      </c>
      <c r="AK61" s="42" t="str">
        <f>IF(VLOOKUP(AE61,データベース!$A$29:$G$78,5)=0,"",VLOOKUP(AE61,データベース!$A$29:$G$78,5))</f>
        <v/>
      </c>
      <c r="AL61" s="43" t="str">
        <f t="shared" si="14"/>
        <v>　</v>
      </c>
    </row>
  </sheetData>
  <sheetProtection sheet="1" objects="1" scenarios="1"/>
  <mergeCells count="237">
    <mergeCell ref="AE4:AL4"/>
    <mergeCell ref="AN17:AO17"/>
    <mergeCell ref="AE10:AL11"/>
    <mergeCell ref="D42:E42"/>
    <mergeCell ref="G42:H42"/>
    <mergeCell ref="D43:E43"/>
    <mergeCell ref="G43:H43"/>
    <mergeCell ref="D44:E44"/>
    <mergeCell ref="G44:H44"/>
    <mergeCell ref="D33:E33"/>
    <mergeCell ref="G33:H33"/>
    <mergeCell ref="D17:E17"/>
    <mergeCell ref="D18:E18"/>
    <mergeCell ref="N23:O23"/>
    <mergeCell ref="G12:H12"/>
    <mergeCell ref="G13:H13"/>
    <mergeCell ref="G14:H14"/>
    <mergeCell ref="G15:H15"/>
    <mergeCell ref="G16:H16"/>
    <mergeCell ref="G17:H17"/>
    <mergeCell ref="G18:H18"/>
    <mergeCell ref="G19:H19"/>
    <mergeCell ref="L16:M16"/>
    <mergeCell ref="N16:O16"/>
    <mergeCell ref="D45:E45"/>
    <mergeCell ref="G45:H45"/>
    <mergeCell ref="D37:E37"/>
    <mergeCell ref="G37:H37"/>
    <mergeCell ref="D38:E38"/>
    <mergeCell ref="G38:H38"/>
    <mergeCell ref="D39:E39"/>
    <mergeCell ref="G39:H39"/>
    <mergeCell ref="D40:E40"/>
    <mergeCell ref="G40:H40"/>
    <mergeCell ref="D41:E41"/>
    <mergeCell ref="G41:H41"/>
    <mergeCell ref="G46:H46"/>
    <mergeCell ref="D47:E47"/>
    <mergeCell ref="G47:H47"/>
    <mergeCell ref="D48:E48"/>
    <mergeCell ref="G48:H48"/>
    <mergeCell ref="D49:E49"/>
    <mergeCell ref="G49:H49"/>
    <mergeCell ref="D50:E50"/>
    <mergeCell ref="G50:H50"/>
    <mergeCell ref="D53:G54"/>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D31:E31"/>
    <mergeCell ref="G31:H31"/>
    <mergeCell ref="D32:E32"/>
    <mergeCell ref="G32:H32"/>
    <mergeCell ref="D36:E36"/>
    <mergeCell ref="G36:H36"/>
    <mergeCell ref="D46:E46"/>
    <mergeCell ref="A51:B56"/>
    <mergeCell ref="E55:L55"/>
    <mergeCell ref="M55:N55"/>
    <mergeCell ref="O54:X55"/>
    <mergeCell ref="C5:F5"/>
    <mergeCell ref="P5:Z5"/>
    <mergeCell ref="D21:I21"/>
    <mergeCell ref="J50:K50"/>
    <mergeCell ref="L50:M50"/>
    <mergeCell ref="N50:O50"/>
    <mergeCell ref="A5:B5"/>
    <mergeCell ref="J34:K34"/>
    <mergeCell ref="L34:M34"/>
    <mergeCell ref="N34:O34"/>
    <mergeCell ref="J42:K42"/>
    <mergeCell ref="L42:M42"/>
    <mergeCell ref="N42:O42"/>
    <mergeCell ref="J38:K38"/>
    <mergeCell ref="L38:M38"/>
    <mergeCell ref="N38:O38"/>
    <mergeCell ref="D34:E34"/>
    <mergeCell ref="G34:H34"/>
    <mergeCell ref="D35:E35"/>
    <mergeCell ref="G35:H35"/>
    <mergeCell ref="AB43:AB46"/>
    <mergeCell ref="AB47:AB50"/>
    <mergeCell ref="J49:K49"/>
    <mergeCell ref="L49:M49"/>
    <mergeCell ref="N49:O49"/>
    <mergeCell ref="J45:K45"/>
    <mergeCell ref="L45:M45"/>
    <mergeCell ref="N45:O45"/>
    <mergeCell ref="J46:K46"/>
    <mergeCell ref="L46:M46"/>
    <mergeCell ref="N46:O46"/>
    <mergeCell ref="J47:K47"/>
    <mergeCell ref="L47:M47"/>
    <mergeCell ref="N47:O47"/>
    <mergeCell ref="J48:K48"/>
    <mergeCell ref="L48:M48"/>
    <mergeCell ref="N48:O48"/>
    <mergeCell ref="N43:O43"/>
    <mergeCell ref="J44:K44"/>
    <mergeCell ref="L44:M44"/>
    <mergeCell ref="N44:O44"/>
    <mergeCell ref="J43:K43"/>
    <mergeCell ref="L43:M43"/>
    <mergeCell ref="AB35:AB38"/>
    <mergeCell ref="J36:K36"/>
    <mergeCell ref="L36:M36"/>
    <mergeCell ref="N36:O36"/>
    <mergeCell ref="J37:K37"/>
    <mergeCell ref="L37:M37"/>
    <mergeCell ref="N37:O37"/>
    <mergeCell ref="J35:K35"/>
    <mergeCell ref="L35:M35"/>
    <mergeCell ref="N35:O35"/>
    <mergeCell ref="AB39:AB42"/>
    <mergeCell ref="J40:K40"/>
    <mergeCell ref="L40:M40"/>
    <mergeCell ref="N40:O40"/>
    <mergeCell ref="J41:K41"/>
    <mergeCell ref="L41:M41"/>
    <mergeCell ref="N41:O41"/>
    <mergeCell ref="J39:K39"/>
    <mergeCell ref="L39:M39"/>
    <mergeCell ref="N39:O39"/>
    <mergeCell ref="AB31:AB34"/>
    <mergeCell ref="J32:K32"/>
    <mergeCell ref="L32:M32"/>
    <mergeCell ref="N32:O32"/>
    <mergeCell ref="J33:K33"/>
    <mergeCell ref="L33:M33"/>
    <mergeCell ref="N33:O33"/>
    <mergeCell ref="J31:K31"/>
    <mergeCell ref="L31:M31"/>
    <mergeCell ref="N31:O31"/>
    <mergeCell ref="A23:A26"/>
    <mergeCell ref="AB27:AB30"/>
    <mergeCell ref="J28:K28"/>
    <mergeCell ref="L28:M28"/>
    <mergeCell ref="N28:O28"/>
    <mergeCell ref="J29:K29"/>
    <mergeCell ref="L29:M29"/>
    <mergeCell ref="N29:O29"/>
    <mergeCell ref="J27:K27"/>
    <mergeCell ref="L27:M27"/>
    <mergeCell ref="N27:O27"/>
    <mergeCell ref="J30:K30"/>
    <mergeCell ref="L30:M30"/>
    <mergeCell ref="N30:O30"/>
    <mergeCell ref="AB23:AB26"/>
    <mergeCell ref="J24:K24"/>
    <mergeCell ref="L24:M24"/>
    <mergeCell ref="N24:O24"/>
    <mergeCell ref="J25:K25"/>
    <mergeCell ref="L25:M25"/>
    <mergeCell ref="N25:O25"/>
    <mergeCell ref="N26:O26"/>
    <mergeCell ref="J23:K23"/>
    <mergeCell ref="L23:M23"/>
    <mergeCell ref="D16:E16"/>
    <mergeCell ref="J22:K22"/>
    <mergeCell ref="L22:M22"/>
    <mergeCell ref="N22:O22"/>
    <mergeCell ref="A17:B17"/>
    <mergeCell ref="J17:K17"/>
    <mergeCell ref="L17:M17"/>
    <mergeCell ref="N17:O17"/>
    <mergeCell ref="A18:B18"/>
    <mergeCell ref="J18:K18"/>
    <mergeCell ref="L18:M18"/>
    <mergeCell ref="N18:O18"/>
    <mergeCell ref="A19:B19"/>
    <mergeCell ref="J19:K19"/>
    <mergeCell ref="L19:M19"/>
    <mergeCell ref="M21:Z21"/>
    <mergeCell ref="P22:Z22"/>
    <mergeCell ref="D19:E19"/>
    <mergeCell ref="N19:O19"/>
    <mergeCell ref="L26:M26"/>
    <mergeCell ref="A4:Z4"/>
    <mergeCell ref="A7:B7"/>
    <mergeCell ref="A8:B8"/>
    <mergeCell ref="N11:O11"/>
    <mergeCell ref="P11:Z11"/>
    <mergeCell ref="A12:B12"/>
    <mergeCell ref="J12:K12"/>
    <mergeCell ref="L12:M12"/>
    <mergeCell ref="N12:O12"/>
    <mergeCell ref="A11:B11"/>
    <mergeCell ref="C11:I11"/>
    <mergeCell ref="J11:K11"/>
    <mergeCell ref="L11:M11"/>
    <mergeCell ref="D12:E12"/>
    <mergeCell ref="C7:J7"/>
    <mergeCell ref="C8:J8"/>
    <mergeCell ref="K5:O5"/>
    <mergeCell ref="A15:B15"/>
    <mergeCell ref="J15:K15"/>
    <mergeCell ref="L15:M15"/>
    <mergeCell ref="N15:O15"/>
    <mergeCell ref="P6:Z6"/>
    <mergeCell ref="D15:E15"/>
    <mergeCell ref="AN15:AO16"/>
    <mergeCell ref="AB4:AC4"/>
    <mergeCell ref="A27:A30"/>
    <mergeCell ref="A31:A34"/>
    <mergeCell ref="A35:A38"/>
    <mergeCell ref="A39:A42"/>
    <mergeCell ref="A43:A46"/>
    <mergeCell ref="A47:A50"/>
    <mergeCell ref="C22:I22"/>
    <mergeCell ref="K7:O7"/>
    <mergeCell ref="K8:O8"/>
    <mergeCell ref="A14:B14"/>
    <mergeCell ref="J14:K14"/>
    <mergeCell ref="L14:M14"/>
    <mergeCell ref="N14:O14"/>
    <mergeCell ref="A13:B13"/>
    <mergeCell ref="J13:K13"/>
    <mergeCell ref="L13:M13"/>
    <mergeCell ref="N13:O13"/>
    <mergeCell ref="D13:E13"/>
    <mergeCell ref="D14:E14"/>
    <mergeCell ref="A16:B16"/>
    <mergeCell ref="J16:K16"/>
    <mergeCell ref="J26:K26"/>
  </mergeCells>
  <phoneticPr fontId="1"/>
  <conditionalFormatting sqref="AN17">
    <cfRule type="expression" dxfId="6" priority="2">
      <formula>$AB$5=2</formula>
    </cfRule>
  </conditionalFormatting>
  <conditionalFormatting sqref="AN15:AO16">
    <cfRule type="expression" dxfId="5" priority="1">
      <formula>$AB$5=2</formula>
    </cfRule>
  </conditionalFormatting>
  <printOptions horizontalCentered="1" verticalCentered="1"/>
  <pageMargins left="0.39370078740157483" right="0.39370078740157483" top="0.19685039370078741" bottom="0.39370078740157483" header="0.31496062992125984" footer="0.31496062992125984"/>
  <pageSetup paperSize="9" scale="81"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Sheet3">
    <tabColor theme="5"/>
  </sheetPr>
  <dimension ref="A1:AO61"/>
  <sheetViews>
    <sheetView tabSelected="1" zoomScaleNormal="100" workbookViewId="0">
      <selection activeCell="A4" sqref="A4:Z4"/>
    </sheetView>
  </sheetViews>
  <sheetFormatPr defaultColWidth="3.75" defaultRowHeight="22.5" customHeight="1"/>
  <cols>
    <col min="1" max="1" width="10" style="47" customWidth="1"/>
    <col min="2" max="2" width="5" style="47" customWidth="1"/>
    <col min="3" max="3" width="4.375" style="47" customWidth="1"/>
    <col min="4" max="5" width="6.25" style="47" customWidth="1"/>
    <col min="6" max="6" width="5" style="47" customWidth="1"/>
    <col min="7" max="8" width="6.25" style="47" customWidth="1"/>
    <col min="9" max="9" width="4.375" style="47" customWidth="1"/>
    <col min="10" max="15" width="3.75" style="47" customWidth="1"/>
    <col min="16" max="16" width="4.375" style="47" customWidth="1"/>
    <col min="17" max="25" width="3.125" style="47" customWidth="1"/>
    <col min="26" max="26" width="4.375" style="47" customWidth="1"/>
    <col min="27" max="27" width="3.75" style="47"/>
    <col min="28" max="28" width="4.5" style="47" customWidth="1"/>
    <col min="29" max="29" width="12.5" style="47" customWidth="1"/>
    <col min="30" max="31" width="3.75" style="47" customWidth="1"/>
    <col min="32" max="35" width="3.75" style="47" hidden="1" customWidth="1"/>
    <col min="36" max="36" width="8" style="56" hidden="1" customWidth="1"/>
    <col min="37" max="37" width="8" style="47" hidden="1" customWidth="1"/>
    <col min="38" max="38" width="16.125" style="47" bestFit="1" customWidth="1"/>
    <col min="39" max="39" width="3.75" style="47"/>
    <col min="40" max="41" width="0" style="47" hidden="1" customWidth="1"/>
    <col min="42" max="16384" width="3.75" style="47"/>
  </cols>
  <sheetData>
    <row r="1" spans="1:41" ht="7.5" customHeight="1">
      <c r="Y1" s="57"/>
      <c r="Z1" s="57"/>
      <c r="AA1" s="58"/>
    </row>
    <row r="2" spans="1:41" ht="7.5" customHeight="1"/>
    <row r="3" spans="1:41" ht="7.5" customHeight="1" thickBot="1">
      <c r="Y3" s="57"/>
      <c r="Z3" s="57"/>
    </row>
    <row r="4" spans="1:41" ht="60" customHeight="1" thickBot="1">
      <c r="A4" s="384" t="str">
        <f>IF(AB5=1,AN17&amp;"地区高等学校総合体育大会　柔道競技　参加申込書【女子】","10　柔道競技　【女子】　参加申込書")</f>
        <v>10　柔道競技　【女子】　参加申込書</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59"/>
      <c r="AB4" s="367" t="s">
        <v>183</v>
      </c>
      <c r="AC4" s="368"/>
      <c r="AE4" s="429" t="s">
        <v>207</v>
      </c>
      <c r="AF4" s="429"/>
      <c r="AG4" s="429"/>
      <c r="AH4" s="429"/>
      <c r="AI4" s="429"/>
      <c r="AJ4" s="429"/>
      <c r="AK4" s="429"/>
      <c r="AL4" s="429"/>
    </row>
    <row r="5" spans="1:41" ht="26.25" customHeight="1" thickBot="1">
      <c r="A5" s="425" t="s">
        <v>59</v>
      </c>
      <c r="B5" s="426"/>
      <c r="C5" s="419" t="str">
        <f>IF(データベース!Q9="","",データベース!Q9)</f>
        <v/>
      </c>
      <c r="D5" s="419"/>
      <c r="E5" s="419"/>
      <c r="F5" s="420"/>
      <c r="G5" s="60"/>
      <c r="H5" s="60"/>
      <c r="I5" s="60"/>
      <c r="J5" s="32"/>
      <c r="K5" s="401" t="s">
        <v>61</v>
      </c>
      <c r="L5" s="402"/>
      <c r="M5" s="402"/>
      <c r="N5" s="402"/>
      <c r="O5" s="403"/>
      <c r="P5" s="421" t="str">
        <f>IF(AC8="","",VLOOKUP(AC8,$AE$5:$AL$9,8))</f>
        <v/>
      </c>
      <c r="Q5" s="422"/>
      <c r="R5" s="422"/>
      <c r="S5" s="422"/>
      <c r="T5" s="422"/>
      <c r="U5" s="422"/>
      <c r="V5" s="422"/>
      <c r="W5" s="422"/>
      <c r="X5" s="422"/>
      <c r="Y5" s="422"/>
      <c r="Z5" s="423"/>
      <c r="AA5" s="59"/>
      <c r="AB5" s="9"/>
      <c r="AC5" s="181" t="str">
        <f>IF(AB5="","",VLOOKUP(AB5,AN12:AO13,2))</f>
        <v/>
      </c>
      <c r="AE5" s="21">
        <v>1</v>
      </c>
      <c r="AF5" s="21"/>
      <c r="AG5" s="21"/>
      <c r="AH5" s="21"/>
      <c r="AI5" s="21"/>
      <c r="AJ5" s="61" t="str">
        <f>IF(VLOOKUP(AE5,データベース!$A$16:$G$20,2)=0,"",VLOOKUP(AE5,データベース!$A$16:$G$20,2))</f>
        <v/>
      </c>
      <c r="AK5" s="61" t="str">
        <f>IF(VLOOKUP(AE5,データベース!$A$16:$G$20,5)=0,"",VLOOKUP(AE5,データベース!$A$16:$G$20,5))</f>
        <v/>
      </c>
      <c r="AL5" s="62" t="str">
        <f>AJ5&amp;"　"&amp;AK5</f>
        <v>　</v>
      </c>
    </row>
    <row r="6" spans="1:41" ht="26.25" customHeight="1" thickBot="1">
      <c r="A6" s="63"/>
      <c r="B6" s="63"/>
      <c r="C6" s="63"/>
      <c r="D6" s="63"/>
      <c r="E6" s="63"/>
      <c r="F6" s="63"/>
      <c r="G6" s="63"/>
      <c r="H6" s="63"/>
      <c r="I6" s="63"/>
      <c r="J6" s="63"/>
      <c r="K6" s="63"/>
      <c r="L6" s="63"/>
      <c r="M6" s="63"/>
      <c r="N6" s="63"/>
      <c r="O6" s="63"/>
      <c r="P6" s="404" t="s">
        <v>260</v>
      </c>
      <c r="Q6" s="404"/>
      <c r="R6" s="404"/>
      <c r="S6" s="404"/>
      <c r="T6" s="404"/>
      <c r="U6" s="404"/>
      <c r="V6" s="404"/>
      <c r="W6" s="404"/>
      <c r="X6" s="404"/>
      <c r="Y6" s="404"/>
      <c r="Z6" s="404"/>
      <c r="AA6" s="59"/>
      <c r="AB6" s="179"/>
      <c r="AC6" s="180" t="s">
        <v>206</v>
      </c>
      <c r="AE6" s="21">
        <v>2</v>
      </c>
      <c r="AF6" s="21"/>
      <c r="AG6" s="21"/>
      <c r="AH6" s="21"/>
      <c r="AI6" s="21"/>
      <c r="AJ6" s="61" t="str">
        <f>IF(VLOOKUP(AE6,データベース!$A$16:$G$20,2)=0,"",VLOOKUP(AE6,データベース!$A$16:$G$20,2))</f>
        <v/>
      </c>
      <c r="AK6" s="61" t="str">
        <f>IF(VLOOKUP(AE6,データベース!$A$16:$G$20,5)=0,"",VLOOKUP(AE6,データベース!$A$16:$G$20,5))</f>
        <v/>
      </c>
      <c r="AL6" s="62" t="str">
        <f t="shared" ref="AL6:AL9" si="0">AJ6&amp;"　"&amp;AK6</f>
        <v>　</v>
      </c>
    </row>
    <row r="7" spans="1:41" ht="26.25" customHeight="1">
      <c r="A7" s="374" t="s">
        <v>0</v>
      </c>
      <c r="B7" s="376"/>
      <c r="C7" s="395" t="str">
        <f>IF(データベース!A8="","",データベース!A8&amp;データベース!D8&amp;データベース!G8)</f>
        <v/>
      </c>
      <c r="D7" s="396"/>
      <c r="E7" s="396"/>
      <c r="F7" s="396"/>
      <c r="G7" s="396"/>
      <c r="H7" s="396"/>
      <c r="I7" s="396"/>
      <c r="J7" s="397"/>
      <c r="K7" s="374" t="s">
        <v>1</v>
      </c>
      <c r="L7" s="375"/>
      <c r="M7" s="375"/>
      <c r="N7" s="375"/>
      <c r="O7" s="376"/>
      <c r="P7" s="65" t="str">
        <f>IF(データベース!J7="","",データベース!J7)</f>
        <v/>
      </c>
      <c r="Q7" s="66" t="str">
        <f>MID(P7,1,1)</f>
        <v/>
      </c>
      <c r="R7" s="66" t="str">
        <f>MID(P7,2,1)</f>
        <v/>
      </c>
      <c r="S7" s="66" t="str">
        <f>MID(P7,3,1)</f>
        <v/>
      </c>
      <c r="T7" s="66" t="str">
        <f>MID(P7,4,1)</f>
        <v/>
      </c>
      <c r="U7" s="66" t="str">
        <f>MID(P7,5,1)</f>
        <v/>
      </c>
      <c r="V7" s="66" t="str">
        <f>MID(P7,6,1)</f>
        <v/>
      </c>
      <c r="W7" s="66" t="str">
        <f>MID(P7,7,1)</f>
        <v/>
      </c>
      <c r="X7" s="66" t="str">
        <f>MID(P7,8,1)</f>
        <v/>
      </c>
      <c r="Y7" s="66" t="str">
        <f>MID(P7,9,1)</f>
        <v/>
      </c>
      <c r="Z7" s="67"/>
      <c r="AA7" s="68"/>
      <c r="AB7" s="64" t="s">
        <v>205</v>
      </c>
      <c r="AC7" s="2"/>
      <c r="AE7" s="21">
        <v>3</v>
      </c>
      <c r="AF7" s="21"/>
      <c r="AG7" s="21"/>
      <c r="AH7" s="21"/>
      <c r="AI7" s="21"/>
      <c r="AJ7" s="61" t="str">
        <f>IF(VLOOKUP(AE7,データベース!$A$16:$G$20,2)=0,"",VLOOKUP(AE7,データベース!$A$16:$G$20,2))</f>
        <v/>
      </c>
      <c r="AK7" s="61" t="str">
        <f>IF(VLOOKUP(AE7,データベース!$A$16:$G$20,5)=0,"",VLOOKUP(AE7,データベース!$A$16:$G$20,5))</f>
        <v/>
      </c>
      <c r="AL7" s="62" t="str">
        <f t="shared" si="0"/>
        <v>　</v>
      </c>
      <c r="AN7" s="47">
        <v>1</v>
      </c>
      <c r="AO7" s="47" t="s">
        <v>184</v>
      </c>
    </row>
    <row r="8" spans="1:41" ht="26.25" customHeight="1" thickBot="1">
      <c r="A8" s="377" t="s">
        <v>2</v>
      </c>
      <c r="B8" s="379"/>
      <c r="C8" s="398" t="str">
        <f>IF(AC7="","",VLOOKUP(AC7,$AE$5:$AL$9,8))</f>
        <v/>
      </c>
      <c r="D8" s="399"/>
      <c r="E8" s="399"/>
      <c r="F8" s="399"/>
      <c r="G8" s="399"/>
      <c r="H8" s="399"/>
      <c r="I8" s="399"/>
      <c r="J8" s="400"/>
      <c r="K8" s="377" t="s">
        <v>3</v>
      </c>
      <c r="L8" s="378"/>
      <c r="M8" s="378"/>
      <c r="N8" s="378"/>
      <c r="O8" s="379"/>
      <c r="P8" s="169" t="str">
        <f>IF(AC7="","",VLOOKUP(AC7,データベース!$A$16:$Q$20,10))</f>
        <v/>
      </c>
      <c r="Q8" s="104" t="str">
        <f>MID(P8,1,1)</f>
        <v/>
      </c>
      <c r="R8" s="104" t="str">
        <f>MID(P8,2,1)</f>
        <v/>
      </c>
      <c r="S8" s="104" t="str">
        <f>MID(P8,3,1)</f>
        <v/>
      </c>
      <c r="T8" s="104" t="str">
        <f>MID(P8,4,1)</f>
        <v/>
      </c>
      <c r="U8" s="104" t="str">
        <f>MID(P8,5,1)</f>
        <v/>
      </c>
      <c r="V8" s="104" t="str">
        <f>MID(P8,6,1)</f>
        <v/>
      </c>
      <c r="W8" s="104" t="str">
        <f>MID(P8,7,1)</f>
        <v/>
      </c>
      <c r="X8" s="104" t="str">
        <f>MID(P8,8,1)</f>
        <v/>
      </c>
      <c r="Y8" s="104" t="str">
        <f>MID(P8,9,1)</f>
        <v/>
      </c>
      <c r="Z8" s="170"/>
      <c r="AA8" s="68"/>
      <c r="AB8" s="69" t="s">
        <v>208</v>
      </c>
      <c r="AC8" s="3"/>
      <c r="AE8" s="21">
        <v>4</v>
      </c>
      <c r="AF8" s="21"/>
      <c r="AG8" s="21"/>
      <c r="AH8" s="21"/>
      <c r="AI8" s="21"/>
      <c r="AJ8" s="61" t="str">
        <f>IF(VLOOKUP(AE8,データベース!$A$16:$G$20,2)=0,"",VLOOKUP(AE8,データベース!$A$16:$G$20,2))</f>
        <v/>
      </c>
      <c r="AK8" s="61" t="str">
        <f>IF(VLOOKUP(AE8,データベース!$A$16:$G$20,5)=0,"",VLOOKUP(AE8,データベース!$A$16:$G$20,5))</f>
        <v/>
      </c>
      <c r="AL8" s="62" t="str">
        <f t="shared" si="0"/>
        <v>　</v>
      </c>
      <c r="AN8" s="47">
        <v>2</v>
      </c>
      <c r="AO8" s="47" t="s">
        <v>185</v>
      </c>
    </row>
    <row r="9" spans="1:41" ht="26.25" customHeight="1">
      <c r="A9" s="32"/>
      <c r="B9" s="32"/>
      <c r="C9" s="32"/>
      <c r="D9" s="32"/>
      <c r="E9" s="32"/>
      <c r="F9" s="32"/>
      <c r="G9" s="32"/>
      <c r="H9" s="32"/>
      <c r="I9" s="32"/>
      <c r="J9" s="32"/>
      <c r="AB9" s="18"/>
      <c r="AC9" s="18"/>
      <c r="AE9" s="21">
        <v>5</v>
      </c>
      <c r="AF9" s="21"/>
      <c r="AG9" s="21"/>
      <c r="AH9" s="21"/>
      <c r="AI9" s="21"/>
      <c r="AJ9" s="61" t="str">
        <f>IF(VLOOKUP(AE9,データベース!$A$16:$G$20,2)=0,"",VLOOKUP(AE9,データベース!$A$16:$G$20,2))</f>
        <v/>
      </c>
      <c r="AK9" s="61" t="str">
        <f>IF(VLOOKUP(AE9,データベース!$A$16:$G$20,5)=0,"",VLOOKUP(AE9,データベース!$A$16:$G$20,5))</f>
        <v/>
      </c>
      <c r="AL9" s="62" t="str">
        <f t="shared" si="0"/>
        <v>　</v>
      </c>
      <c r="AN9" s="47">
        <v>3</v>
      </c>
      <c r="AO9" s="47" t="s">
        <v>186</v>
      </c>
    </row>
    <row r="10" spans="1:41" ht="18" customHeight="1" thickBot="1">
      <c r="A10" s="81" t="s">
        <v>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E10" s="424" t="s">
        <v>56</v>
      </c>
      <c r="AF10" s="424"/>
      <c r="AG10" s="424"/>
      <c r="AH10" s="424"/>
      <c r="AI10" s="424"/>
      <c r="AJ10" s="424"/>
      <c r="AK10" s="424"/>
      <c r="AL10" s="424"/>
      <c r="AN10" s="47">
        <v>4</v>
      </c>
      <c r="AO10" s="47" t="s">
        <v>187</v>
      </c>
    </row>
    <row r="11" spans="1:41" s="32" customFormat="1" ht="18" customHeight="1" thickBot="1">
      <c r="A11" s="392" t="s">
        <v>4</v>
      </c>
      <c r="B11" s="393"/>
      <c r="C11" s="372" t="s">
        <v>26</v>
      </c>
      <c r="D11" s="372"/>
      <c r="E11" s="372"/>
      <c r="F11" s="372"/>
      <c r="G11" s="372"/>
      <c r="H11" s="372"/>
      <c r="I11" s="373"/>
      <c r="J11" s="385" t="s">
        <v>5</v>
      </c>
      <c r="K11" s="385"/>
      <c r="L11" s="385" t="s">
        <v>6</v>
      </c>
      <c r="M11" s="385"/>
      <c r="N11" s="385" t="s">
        <v>7</v>
      </c>
      <c r="O11" s="385"/>
      <c r="P11" s="386" t="s">
        <v>8</v>
      </c>
      <c r="Q11" s="387"/>
      <c r="R11" s="387"/>
      <c r="S11" s="387"/>
      <c r="T11" s="387"/>
      <c r="U11" s="387"/>
      <c r="V11" s="387"/>
      <c r="W11" s="387"/>
      <c r="X11" s="387"/>
      <c r="Y11" s="387"/>
      <c r="Z11" s="388"/>
      <c r="AB11" s="30" t="s">
        <v>4</v>
      </c>
      <c r="AC11" s="38" t="s">
        <v>33</v>
      </c>
      <c r="AE11" s="432"/>
      <c r="AF11" s="432"/>
      <c r="AG11" s="432"/>
      <c r="AH11" s="432"/>
      <c r="AI11" s="432"/>
      <c r="AJ11" s="432"/>
      <c r="AK11" s="432"/>
      <c r="AL11" s="432"/>
    </row>
    <row r="12" spans="1:41" ht="18" customHeight="1">
      <c r="A12" s="389">
        <v>1</v>
      </c>
      <c r="B12" s="390"/>
      <c r="C12" s="84"/>
      <c r="D12" s="394" t="str">
        <f>IF(AC12="","",VLOOKUP(AC12,データベース!$A$29:$U$78,2))</f>
        <v/>
      </c>
      <c r="E12" s="394"/>
      <c r="F12" s="182"/>
      <c r="G12" s="394" t="str">
        <f>IF(AC12="","",VLOOKUP(AC12,データベース!$A$29:$U$78,5))</f>
        <v/>
      </c>
      <c r="H12" s="394"/>
      <c r="I12" s="86"/>
      <c r="J12" s="391" t="str">
        <f>IF(AC12="","",VLOOKUP(AC12,データベース!$A$29:$U$78,8))</f>
        <v/>
      </c>
      <c r="K12" s="391"/>
      <c r="L12" s="391" t="str">
        <f>IF(AC12="","",VLOOKUP(AC12,データベース!$A$29:$U$78,10))</f>
        <v/>
      </c>
      <c r="M12" s="391"/>
      <c r="N12" s="391" t="str">
        <f>IF(AC12="","",VLOOKUP(AC12,データベース!$A$29:$U$78,12))</f>
        <v/>
      </c>
      <c r="O12" s="391"/>
      <c r="P12" s="87" t="str">
        <f>IF(AC12="","",VLOOKUP(AC12,データベース!$A$29:$U$78,14))</f>
        <v/>
      </c>
      <c r="Q12" s="88" t="str">
        <f>MID(P12,1,1)</f>
        <v/>
      </c>
      <c r="R12" s="88" t="str">
        <f>MID(P12,2,1)</f>
        <v/>
      </c>
      <c r="S12" s="88" t="str">
        <f>MID(P12,3,1)</f>
        <v/>
      </c>
      <c r="T12" s="88" t="str">
        <f>MID(P12,4,1)</f>
        <v/>
      </c>
      <c r="U12" s="88" t="str">
        <f>MID(P12,5,1)</f>
        <v/>
      </c>
      <c r="V12" s="88" t="str">
        <f>MID(P12,6,1)</f>
        <v/>
      </c>
      <c r="W12" s="88" t="str">
        <f>MID(P12,7,1)</f>
        <v/>
      </c>
      <c r="X12" s="88" t="str">
        <f>MID(P12,8,1)</f>
        <v/>
      </c>
      <c r="Y12" s="88" t="str">
        <f>MID(P12,9,1)</f>
        <v/>
      </c>
      <c r="Z12" s="89"/>
      <c r="AA12" s="32"/>
      <c r="AB12" s="90">
        <v>1</v>
      </c>
      <c r="AC12" s="1"/>
      <c r="AE12" s="41">
        <v>1</v>
      </c>
      <c r="AF12" s="41">
        <f>COUNTIF($AC$12:$AC$17,AE12)</f>
        <v>0</v>
      </c>
      <c r="AG12" s="41">
        <f>COUNTIF($AC$23:$AC$50,AE12)</f>
        <v>0</v>
      </c>
      <c r="AH12" s="41">
        <f>AG12*10</f>
        <v>0</v>
      </c>
      <c r="AI12" s="41">
        <f>AF12+AH12</f>
        <v>0</v>
      </c>
      <c r="AJ12" s="42" t="str">
        <f>IF(VLOOKUP(AE12,データベース!$A$29:$G$78,2)=0,"",VLOOKUP(AE12,データベース!$A$29:$G$78,2))</f>
        <v/>
      </c>
      <c r="AK12" s="42" t="str">
        <f>IF(VLOOKUP(AE12,データベース!$A$29:$G$78,5)=0,"",VLOOKUP(AE12,データベース!$A$29:$G$78,5))</f>
        <v/>
      </c>
      <c r="AL12" s="43" t="str">
        <f>AJ12&amp;"　"&amp;AK12</f>
        <v>　</v>
      </c>
      <c r="AN12" s="47">
        <v>1</v>
      </c>
      <c r="AO12" s="47" t="s">
        <v>188</v>
      </c>
    </row>
    <row r="13" spans="1:41" ht="18" customHeight="1">
      <c r="A13" s="380">
        <v>2</v>
      </c>
      <c r="B13" s="381"/>
      <c r="C13" s="92"/>
      <c r="D13" s="382" t="str">
        <f>IF(AC13="","",VLOOKUP(AC13,データベース!$A$29:$U$78,2))</f>
        <v/>
      </c>
      <c r="E13" s="382"/>
      <c r="F13" s="183"/>
      <c r="G13" s="382" t="str">
        <f>IF(AC13="","",VLOOKUP(AC13,データベース!$A$29:$U$78,5))</f>
        <v/>
      </c>
      <c r="H13" s="382"/>
      <c r="I13" s="94"/>
      <c r="J13" s="361" t="str">
        <f>IF(AC13="","",VLOOKUP(AC13,データベース!$A$29:$U$78,8))</f>
        <v/>
      </c>
      <c r="K13" s="361"/>
      <c r="L13" s="361" t="str">
        <f>IF(AC13="","",VLOOKUP(AC13,データベース!$A$29:$U$78,10))</f>
        <v/>
      </c>
      <c r="M13" s="361"/>
      <c r="N13" s="361" t="str">
        <f>IF(AC13="","",VLOOKUP(AC13,データベース!$A$29:$U$78,12))</f>
        <v/>
      </c>
      <c r="O13" s="361"/>
      <c r="P13" s="95" t="str">
        <f>IF(AC13="","",VLOOKUP(AC13,データベース!$A$29:$U$78,14))</f>
        <v/>
      </c>
      <c r="Q13" s="96" t="str">
        <f t="shared" ref="Q13:Q17" si="1">MID(P13,1,1)</f>
        <v/>
      </c>
      <c r="R13" s="96" t="str">
        <f t="shared" ref="R13:R17" si="2">MID(P13,2,1)</f>
        <v/>
      </c>
      <c r="S13" s="96" t="str">
        <f t="shared" ref="S13:S17" si="3">MID(P13,3,1)</f>
        <v/>
      </c>
      <c r="T13" s="96" t="str">
        <f t="shared" ref="T13:T17" si="4">MID(P13,4,1)</f>
        <v/>
      </c>
      <c r="U13" s="96" t="str">
        <f t="shared" ref="U13:U17" si="5">MID(P13,5,1)</f>
        <v/>
      </c>
      <c r="V13" s="96" t="str">
        <f t="shared" ref="V13:V17" si="6">MID(P13,6,1)</f>
        <v/>
      </c>
      <c r="W13" s="96" t="str">
        <f t="shared" ref="W13:W17" si="7">MID(P13,7,1)</f>
        <v/>
      </c>
      <c r="X13" s="96" t="str">
        <f t="shared" ref="X13:X17" si="8">MID(P13,8,1)</f>
        <v/>
      </c>
      <c r="Y13" s="96" t="str">
        <f t="shared" ref="Y13:Y17" si="9">MID(P13,9,1)</f>
        <v/>
      </c>
      <c r="Z13" s="97"/>
      <c r="AA13" s="98"/>
      <c r="AB13" s="64">
        <v>2</v>
      </c>
      <c r="AC13" s="2"/>
      <c r="AE13" s="41">
        <v>2</v>
      </c>
      <c r="AF13" s="41">
        <f t="shared" ref="AF13:AF61" si="10">COUNTIF($AC$12:$AC$17,AE13)</f>
        <v>0</v>
      </c>
      <c r="AG13" s="41">
        <f t="shared" ref="AG13:AG61" si="11">COUNTIF($AC$23:$AC$50,AE13)</f>
        <v>0</v>
      </c>
      <c r="AH13" s="41">
        <f t="shared" ref="AH13:AH61" si="12">AG13*10</f>
        <v>0</v>
      </c>
      <c r="AI13" s="41">
        <f t="shared" ref="AI13:AI61" si="13">AF13+AH13</f>
        <v>0</v>
      </c>
      <c r="AJ13" s="42" t="str">
        <f>IF(VLOOKUP(AE13,データベース!$A$29:$G$78,2)=0,"",VLOOKUP(AE13,データベース!$A$29:$G$78,2))</f>
        <v/>
      </c>
      <c r="AK13" s="42" t="str">
        <f>IF(VLOOKUP(AE13,データベース!$A$29:$G$78,5)=0,"",VLOOKUP(AE13,データベース!$A$29:$G$78,5))</f>
        <v/>
      </c>
      <c r="AL13" s="43" t="str">
        <f t="shared" ref="AL13:AL61" si="14">AJ13&amp;"　"&amp;AK13</f>
        <v>　</v>
      </c>
      <c r="AN13" s="47">
        <v>2</v>
      </c>
      <c r="AO13" s="47" t="s">
        <v>189</v>
      </c>
    </row>
    <row r="14" spans="1:41" ht="18" customHeight="1" thickBot="1">
      <c r="A14" s="380">
        <v>3</v>
      </c>
      <c r="B14" s="381"/>
      <c r="C14" s="92"/>
      <c r="D14" s="382" t="str">
        <f>IF(AC14="","",VLOOKUP(AC14,データベース!$A$29:$U$78,2))</f>
        <v/>
      </c>
      <c r="E14" s="382"/>
      <c r="F14" s="183"/>
      <c r="G14" s="382" t="str">
        <f>IF(AC14="","",VLOOKUP(AC14,データベース!$A$29:$U$78,5))</f>
        <v/>
      </c>
      <c r="H14" s="382"/>
      <c r="I14" s="94"/>
      <c r="J14" s="361" t="str">
        <f>IF(AC14="","",VLOOKUP(AC14,データベース!$A$29:$U$78,8))</f>
        <v/>
      </c>
      <c r="K14" s="361"/>
      <c r="L14" s="361" t="str">
        <f>IF(AC14="","",VLOOKUP(AC14,データベース!$A$29:$U$78,10))</f>
        <v/>
      </c>
      <c r="M14" s="361"/>
      <c r="N14" s="361" t="str">
        <f>IF(AC14="","",VLOOKUP(AC14,データベース!$A$29:$U$78,12))</f>
        <v/>
      </c>
      <c r="O14" s="361"/>
      <c r="P14" s="95" t="str">
        <f>IF(AC14="","",VLOOKUP(AC14,データベース!$A$29:$U$78,14))</f>
        <v/>
      </c>
      <c r="Q14" s="96" t="str">
        <f t="shared" si="1"/>
        <v/>
      </c>
      <c r="R14" s="96" t="str">
        <f t="shared" si="2"/>
        <v/>
      </c>
      <c r="S14" s="96" t="str">
        <f t="shared" si="3"/>
        <v/>
      </c>
      <c r="T14" s="96" t="str">
        <f t="shared" si="4"/>
        <v/>
      </c>
      <c r="U14" s="96" t="str">
        <f t="shared" si="5"/>
        <v/>
      </c>
      <c r="V14" s="96" t="str">
        <f t="shared" si="6"/>
        <v/>
      </c>
      <c r="W14" s="96" t="str">
        <f t="shared" si="7"/>
        <v/>
      </c>
      <c r="X14" s="96" t="str">
        <f t="shared" si="8"/>
        <v/>
      </c>
      <c r="Y14" s="96" t="str">
        <f t="shared" si="9"/>
        <v/>
      </c>
      <c r="Z14" s="97"/>
      <c r="AA14" s="98"/>
      <c r="AB14" s="64">
        <v>3</v>
      </c>
      <c r="AC14" s="2"/>
      <c r="AE14" s="41">
        <v>3</v>
      </c>
      <c r="AF14" s="41">
        <f t="shared" si="10"/>
        <v>0</v>
      </c>
      <c r="AG14" s="41">
        <f t="shared" si="11"/>
        <v>0</v>
      </c>
      <c r="AH14" s="41">
        <f t="shared" si="12"/>
        <v>0</v>
      </c>
      <c r="AI14" s="41">
        <f t="shared" si="13"/>
        <v>0</v>
      </c>
      <c r="AJ14" s="42" t="str">
        <f>IF(VLOOKUP(AE14,データベース!$A$29:$G$78,2)=0,"",VLOOKUP(AE14,データベース!$A$29:$G$78,2))</f>
        <v/>
      </c>
      <c r="AK14" s="42" t="str">
        <f>IF(VLOOKUP(AE14,データベース!$A$29:$G$78,5)=0,"",VLOOKUP(AE14,データベース!$A$29:$G$78,5))</f>
        <v/>
      </c>
      <c r="AL14" s="43" t="str">
        <f t="shared" si="14"/>
        <v>　</v>
      </c>
    </row>
    <row r="15" spans="1:41" ht="18" customHeight="1">
      <c r="A15" s="380">
        <v>4</v>
      </c>
      <c r="B15" s="381"/>
      <c r="C15" s="92"/>
      <c r="D15" s="382" t="str">
        <f>IF(AC15="","",VLOOKUP(AC15,データベース!$A$29:$U$78,2))</f>
        <v/>
      </c>
      <c r="E15" s="382"/>
      <c r="F15" s="183"/>
      <c r="G15" s="382" t="str">
        <f>IF(AC15="","",VLOOKUP(AC15,データベース!$A$29:$U$78,5))</f>
        <v/>
      </c>
      <c r="H15" s="382"/>
      <c r="I15" s="94"/>
      <c r="J15" s="361" t="str">
        <f>IF(AC15="","",VLOOKUP(AC15,データベース!$A$29:$U$78,8))</f>
        <v/>
      </c>
      <c r="K15" s="361"/>
      <c r="L15" s="361" t="str">
        <f>IF(AC15="","",VLOOKUP(AC15,データベース!$A$29:$U$78,10))</f>
        <v/>
      </c>
      <c r="M15" s="361"/>
      <c r="N15" s="361" t="str">
        <f>IF(AC15="","",VLOOKUP(AC15,データベース!$A$29:$U$78,12))</f>
        <v/>
      </c>
      <c r="O15" s="361"/>
      <c r="P15" s="95" t="str">
        <f>IF(AC15="","",VLOOKUP(AC15,データベース!$A$29:$U$78,14))</f>
        <v/>
      </c>
      <c r="Q15" s="96" t="str">
        <f t="shared" si="1"/>
        <v/>
      </c>
      <c r="R15" s="96" t="str">
        <f t="shared" si="2"/>
        <v/>
      </c>
      <c r="S15" s="96" t="str">
        <f t="shared" si="3"/>
        <v/>
      </c>
      <c r="T15" s="96" t="str">
        <f t="shared" si="4"/>
        <v/>
      </c>
      <c r="U15" s="96" t="str">
        <f t="shared" si="5"/>
        <v/>
      </c>
      <c r="V15" s="96" t="str">
        <f t="shared" si="6"/>
        <v/>
      </c>
      <c r="W15" s="96" t="str">
        <f t="shared" si="7"/>
        <v/>
      </c>
      <c r="X15" s="96" t="str">
        <f t="shared" si="8"/>
        <v/>
      </c>
      <c r="Y15" s="96" t="str">
        <f t="shared" si="9"/>
        <v/>
      </c>
      <c r="Z15" s="97"/>
      <c r="AA15" s="98"/>
      <c r="AB15" s="64">
        <v>4</v>
      </c>
      <c r="AC15" s="2"/>
      <c r="AE15" s="41">
        <v>4</v>
      </c>
      <c r="AF15" s="41">
        <f t="shared" si="10"/>
        <v>0</v>
      </c>
      <c r="AG15" s="41">
        <f t="shared" si="11"/>
        <v>0</v>
      </c>
      <c r="AH15" s="41">
        <f t="shared" si="12"/>
        <v>0</v>
      </c>
      <c r="AI15" s="41">
        <f t="shared" si="13"/>
        <v>0</v>
      </c>
      <c r="AJ15" s="42" t="str">
        <f>IF(VLOOKUP(AE15,データベース!$A$29:$G$78,2)=0,"",VLOOKUP(AE15,データベース!$A$29:$G$78,2))</f>
        <v/>
      </c>
      <c r="AK15" s="42" t="str">
        <f>IF(VLOOKUP(AE15,データベース!$A$29:$G$78,5)=0,"",VLOOKUP(AE15,データベース!$A$29:$G$78,5))</f>
        <v/>
      </c>
      <c r="AL15" s="43" t="str">
        <f t="shared" si="14"/>
        <v>　</v>
      </c>
      <c r="AN15" s="363" t="s">
        <v>194</v>
      </c>
      <c r="AO15" s="364"/>
    </row>
    <row r="16" spans="1:41" ht="18" customHeight="1" thickBot="1">
      <c r="A16" s="380">
        <v>5</v>
      </c>
      <c r="B16" s="381"/>
      <c r="C16" s="92"/>
      <c r="D16" s="382" t="str">
        <f>IF(AC16="","",VLOOKUP(AC16,データベース!$A$29:$U$78,2))</f>
        <v/>
      </c>
      <c r="E16" s="382"/>
      <c r="F16" s="183"/>
      <c r="G16" s="382" t="str">
        <f>IF(AC16="","",VLOOKUP(AC16,データベース!$A$29:$U$78,5))</f>
        <v/>
      </c>
      <c r="H16" s="382"/>
      <c r="I16" s="94"/>
      <c r="J16" s="361" t="str">
        <f>IF(AC16="","",VLOOKUP(AC16,データベース!$A$29:$U$78,8))</f>
        <v/>
      </c>
      <c r="K16" s="361"/>
      <c r="L16" s="361" t="str">
        <f>IF(AC16="","",VLOOKUP(AC16,データベース!$A$29:$U$78,10))</f>
        <v/>
      </c>
      <c r="M16" s="361"/>
      <c r="N16" s="361" t="str">
        <f>IF(AC16="","",VLOOKUP(AC16,データベース!$A$29:$U$78,12))</f>
        <v/>
      </c>
      <c r="O16" s="361"/>
      <c r="P16" s="95" t="str">
        <f>IF(AC16="","",VLOOKUP(AC16,データベース!$A$29:$U$78,14))</f>
        <v/>
      </c>
      <c r="Q16" s="96" t="str">
        <f t="shared" si="1"/>
        <v/>
      </c>
      <c r="R16" s="96" t="str">
        <f t="shared" si="2"/>
        <v/>
      </c>
      <c r="S16" s="96" t="str">
        <f t="shared" si="3"/>
        <v/>
      </c>
      <c r="T16" s="96" t="str">
        <f t="shared" si="4"/>
        <v/>
      </c>
      <c r="U16" s="96" t="str">
        <f t="shared" si="5"/>
        <v/>
      </c>
      <c r="V16" s="96" t="str">
        <f t="shared" si="6"/>
        <v/>
      </c>
      <c r="W16" s="96" t="str">
        <f t="shared" si="7"/>
        <v/>
      </c>
      <c r="X16" s="96" t="str">
        <f t="shared" si="8"/>
        <v/>
      </c>
      <c r="Y16" s="96" t="str">
        <f t="shared" si="9"/>
        <v/>
      </c>
      <c r="Z16" s="97"/>
      <c r="AA16" s="98"/>
      <c r="AB16" s="64">
        <v>5</v>
      </c>
      <c r="AC16" s="2"/>
      <c r="AE16" s="41">
        <v>5</v>
      </c>
      <c r="AF16" s="41">
        <f t="shared" si="10"/>
        <v>0</v>
      </c>
      <c r="AG16" s="41">
        <f t="shared" si="11"/>
        <v>0</v>
      </c>
      <c r="AH16" s="41">
        <f t="shared" si="12"/>
        <v>0</v>
      </c>
      <c r="AI16" s="41">
        <f t="shared" si="13"/>
        <v>0</v>
      </c>
      <c r="AJ16" s="42" t="str">
        <f>IF(VLOOKUP(AE16,データベース!$A$29:$G$78,2)=0,"",VLOOKUP(AE16,データベース!$A$29:$G$78,2))</f>
        <v/>
      </c>
      <c r="AK16" s="42" t="str">
        <f>IF(VLOOKUP(AE16,データベース!$A$29:$G$78,5)=0,"",VLOOKUP(AE16,データベース!$A$29:$G$78,5))</f>
        <v/>
      </c>
      <c r="AL16" s="43" t="str">
        <f t="shared" si="14"/>
        <v>　</v>
      </c>
      <c r="AN16" s="365"/>
      <c r="AO16" s="366"/>
    </row>
    <row r="17" spans="1:41" ht="18" customHeight="1" thickBot="1">
      <c r="A17" s="405">
        <v>6</v>
      </c>
      <c r="B17" s="406"/>
      <c r="C17" s="100"/>
      <c r="D17" s="408" t="str">
        <f>IF(AC17="","",VLOOKUP(AC17,データベース!$A$29:$U$78,2))</f>
        <v/>
      </c>
      <c r="E17" s="408"/>
      <c r="F17" s="184"/>
      <c r="G17" s="408" t="str">
        <f>IF(AC17="","",VLOOKUP(AC17,データベース!$A$29:$U$78,5))</f>
        <v/>
      </c>
      <c r="H17" s="408"/>
      <c r="I17" s="102"/>
      <c r="J17" s="383" t="str">
        <f>IF(AC17="","",VLOOKUP(AC17,データベース!$A$29:$U$78,8))</f>
        <v/>
      </c>
      <c r="K17" s="383"/>
      <c r="L17" s="383" t="str">
        <f>IF(AC17="","",VLOOKUP(AC17,データベース!$A$29:$U$78,10))</f>
        <v/>
      </c>
      <c r="M17" s="383"/>
      <c r="N17" s="383" t="str">
        <f>IF(AC17="","",VLOOKUP(AC17,データベース!$A$29:$U$78,12))</f>
        <v/>
      </c>
      <c r="O17" s="383"/>
      <c r="P17" s="103" t="str">
        <f>IF(AC17="","",VLOOKUP(AC17,データベース!$A$29:$U$78,14))</f>
        <v/>
      </c>
      <c r="Q17" s="104" t="str">
        <f t="shared" si="1"/>
        <v/>
      </c>
      <c r="R17" s="104" t="str">
        <f t="shared" si="2"/>
        <v/>
      </c>
      <c r="S17" s="104" t="str">
        <f t="shared" si="3"/>
        <v/>
      </c>
      <c r="T17" s="104" t="str">
        <f t="shared" si="4"/>
        <v/>
      </c>
      <c r="U17" s="104" t="str">
        <f t="shared" si="5"/>
        <v/>
      </c>
      <c r="V17" s="104" t="str">
        <f t="shared" si="6"/>
        <v/>
      </c>
      <c r="W17" s="104" t="str">
        <f t="shared" si="7"/>
        <v/>
      </c>
      <c r="X17" s="104" t="str">
        <f t="shared" si="8"/>
        <v/>
      </c>
      <c r="Y17" s="104" t="str">
        <f t="shared" si="9"/>
        <v/>
      </c>
      <c r="Z17" s="105"/>
      <c r="AA17" s="98"/>
      <c r="AB17" s="106">
        <v>6</v>
      </c>
      <c r="AC17" s="3"/>
      <c r="AE17" s="41">
        <v>6</v>
      </c>
      <c r="AF17" s="41">
        <f t="shared" si="10"/>
        <v>0</v>
      </c>
      <c r="AG17" s="41">
        <f t="shared" si="11"/>
        <v>0</v>
      </c>
      <c r="AH17" s="41">
        <f t="shared" si="12"/>
        <v>0</v>
      </c>
      <c r="AI17" s="41">
        <f t="shared" si="13"/>
        <v>0</v>
      </c>
      <c r="AJ17" s="42" t="str">
        <f>IF(VLOOKUP(AE17,データベース!$A$29:$G$78,2)=0,"",VLOOKUP(AE17,データベース!$A$29:$G$78,2))</f>
        <v/>
      </c>
      <c r="AK17" s="42" t="str">
        <f>IF(VLOOKUP(AE17,データベース!$A$29:$G$78,5)=0,"",VLOOKUP(AE17,データベース!$A$29:$G$78,5))</f>
        <v/>
      </c>
      <c r="AL17" s="43" t="str">
        <f t="shared" si="14"/>
        <v>　</v>
      </c>
      <c r="AN17" s="430">
        <f>データベース!Q12</f>
        <v>0</v>
      </c>
      <c r="AO17" s="431"/>
    </row>
    <row r="18" spans="1:41" ht="18" customHeight="1">
      <c r="A18" s="424"/>
      <c r="B18" s="424"/>
      <c r="C18" s="107"/>
      <c r="D18" s="433"/>
      <c r="E18" s="433"/>
      <c r="F18" s="108"/>
      <c r="G18" s="434"/>
      <c r="H18" s="434"/>
      <c r="I18" s="109"/>
      <c r="J18" s="435"/>
      <c r="K18" s="435"/>
      <c r="L18" s="435"/>
      <c r="M18" s="435"/>
      <c r="N18" s="435"/>
      <c r="O18" s="435"/>
      <c r="P18" s="109"/>
      <c r="Q18" s="76"/>
      <c r="R18" s="76"/>
      <c r="S18" s="76"/>
      <c r="T18" s="76"/>
      <c r="U18" s="76"/>
      <c r="V18" s="76"/>
      <c r="W18" s="76"/>
      <c r="X18" s="76"/>
      <c r="Y18" s="76"/>
      <c r="Z18" s="108"/>
      <c r="AA18" s="98"/>
      <c r="AB18" s="32"/>
      <c r="AC18" s="18"/>
      <c r="AE18" s="41">
        <v>7</v>
      </c>
      <c r="AF18" s="41">
        <f t="shared" si="10"/>
        <v>0</v>
      </c>
      <c r="AG18" s="41">
        <f t="shared" si="11"/>
        <v>0</v>
      </c>
      <c r="AH18" s="41">
        <f t="shared" si="12"/>
        <v>0</v>
      </c>
      <c r="AI18" s="41">
        <f t="shared" si="13"/>
        <v>0</v>
      </c>
      <c r="AJ18" s="42" t="str">
        <f>IF(VLOOKUP(AE18,データベース!$A$29:$G$78,2)=0,"",VLOOKUP(AE18,データベース!$A$29:$G$78,2))</f>
        <v/>
      </c>
      <c r="AK18" s="42" t="str">
        <f>IF(VLOOKUP(AE18,データベース!$A$29:$G$78,5)=0,"",VLOOKUP(AE18,データベース!$A$29:$G$78,5))</f>
        <v/>
      </c>
      <c r="AL18" s="43" t="str">
        <f t="shared" si="14"/>
        <v>　</v>
      </c>
    </row>
    <row r="19" spans="1:41" ht="18" customHeight="1">
      <c r="A19" s="424"/>
      <c r="B19" s="424"/>
      <c r="C19" s="107"/>
      <c r="D19" s="433"/>
      <c r="E19" s="433"/>
      <c r="F19" s="108"/>
      <c r="G19" s="434"/>
      <c r="H19" s="434"/>
      <c r="I19" s="109"/>
      <c r="J19" s="435"/>
      <c r="K19" s="435"/>
      <c r="L19" s="435"/>
      <c r="M19" s="435"/>
      <c r="N19" s="435"/>
      <c r="O19" s="435"/>
      <c r="P19" s="109"/>
      <c r="Q19" s="76"/>
      <c r="R19" s="76"/>
      <c r="S19" s="76"/>
      <c r="T19" s="76"/>
      <c r="U19" s="76"/>
      <c r="V19" s="76"/>
      <c r="W19" s="76"/>
      <c r="X19" s="76"/>
      <c r="Y19" s="76"/>
      <c r="Z19" s="108"/>
      <c r="AA19" s="98"/>
      <c r="AB19" s="32"/>
      <c r="AC19" s="18"/>
      <c r="AD19" s="32"/>
      <c r="AE19" s="41">
        <v>8</v>
      </c>
      <c r="AF19" s="41">
        <f t="shared" si="10"/>
        <v>0</v>
      </c>
      <c r="AG19" s="41">
        <f t="shared" si="11"/>
        <v>0</v>
      </c>
      <c r="AH19" s="41">
        <f t="shared" si="12"/>
        <v>0</v>
      </c>
      <c r="AI19" s="41">
        <f t="shared" si="13"/>
        <v>0</v>
      </c>
      <c r="AJ19" s="42" t="str">
        <f>IF(VLOOKUP(AE19,データベース!$A$29:$G$78,2)=0,"",VLOOKUP(AE19,データベース!$A$29:$G$78,2))</f>
        <v/>
      </c>
      <c r="AK19" s="42" t="str">
        <f>IF(VLOOKUP(AE19,データベース!$A$29:$G$78,5)=0,"",VLOOKUP(AE19,データベース!$A$29:$G$78,5))</f>
        <v/>
      </c>
      <c r="AL19" s="43" t="str">
        <f t="shared" si="14"/>
        <v>　</v>
      </c>
    </row>
    <row r="20" spans="1:41" ht="18" customHeight="1">
      <c r="D20" s="172"/>
      <c r="AA20" s="98"/>
      <c r="AD20" s="32"/>
      <c r="AE20" s="41">
        <v>9</v>
      </c>
      <c r="AF20" s="41">
        <f t="shared" si="10"/>
        <v>0</v>
      </c>
      <c r="AG20" s="41">
        <f t="shared" si="11"/>
        <v>0</v>
      </c>
      <c r="AH20" s="41">
        <f t="shared" si="12"/>
        <v>0</v>
      </c>
      <c r="AI20" s="41">
        <f t="shared" si="13"/>
        <v>0</v>
      </c>
      <c r="AJ20" s="42" t="str">
        <f>IF(VLOOKUP(AE20,データベース!$A$29:$G$78,2)=0,"",VLOOKUP(AE20,データベース!$A$29:$G$78,2))</f>
        <v/>
      </c>
      <c r="AK20" s="42" t="str">
        <f>IF(VLOOKUP(AE20,データベース!$A$29:$G$78,5)=0,"",VLOOKUP(AE20,データベース!$A$29:$G$78,5))</f>
        <v/>
      </c>
      <c r="AL20" s="43" t="str">
        <f t="shared" si="14"/>
        <v>　</v>
      </c>
    </row>
    <row r="21" spans="1:41" ht="18" customHeight="1" thickBot="1">
      <c r="A21" s="110" t="s">
        <v>10</v>
      </c>
      <c r="D21" s="424" t="s">
        <v>55</v>
      </c>
      <c r="E21" s="424"/>
      <c r="F21" s="424"/>
      <c r="G21" s="424"/>
      <c r="H21" s="424"/>
      <c r="I21" s="424"/>
      <c r="J21" s="47">
        <f>COUNTIF(AI12:AI61,10)</f>
        <v>0</v>
      </c>
      <c r="K21" s="47" t="s">
        <v>28</v>
      </c>
      <c r="M21" s="407" t="s">
        <v>69</v>
      </c>
      <c r="N21" s="407"/>
      <c r="O21" s="407"/>
      <c r="P21" s="407"/>
      <c r="Q21" s="407"/>
      <c r="R21" s="407"/>
      <c r="S21" s="407"/>
      <c r="T21" s="407"/>
      <c r="U21" s="407"/>
      <c r="V21" s="407"/>
      <c r="W21" s="407"/>
      <c r="X21" s="407"/>
      <c r="Y21" s="407"/>
      <c r="Z21" s="407"/>
      <c r="AE21" s="41">
        <v>10</v>
      </c>
      <c r="AF21" s="41">
        <f t="shared" si="10"/>
        <v>0</v>
      </c>
      <c r="AG21" s="41">
        <f t="shared" si="11"/>
        <v>0</v>
      </c>
      <c r="AH21" s="41">
        <f t="shared" si="12"/>
        <v>0</v>
      </c>
      <c r="AI21" s="41">
        <f t="shared" si="13"/>
        <v>0</v>
      </c>
      <c r="AJ21" s="42" t="str">
        <f>IF(VLOOKUP(AE21,データベース!$A$29:$G$78,2)=0,"",VLOOKUP(AE21,データベース!$A$29:$G$78,2))</f>
        <v/>
      </c>
      <c r="AK21" s="42" t="str">
        <f>IF(VLOOKUP(AE21,データベース!$A$29:$G$78,5)=0,"",VLOOKUP(AE21,データベース!$A$29:$G$78,5))</f>
        <v/>
      </c>
      <c r="AL21" s="43" t="str">
        <f t="shared" si="14"/>
        <v>　</v>
      </c>
    </row>
    <row r="22" spans="1:41" ht="18" customHeight="1" thickBot="1">
      <c r="A22" s="113" t="s">
        <v>11</v>
      </c>
      <c r="B22" s="82" t="s">
        <v>68</v>
      </c>
      <c r="C22" s="372" t="s">
        <v>26</v>
      </c>
      <c r="D22" s="372"/>
      <c r="E22" s="372"/>
      <c r="F22" s="372"/>
      <c r="G22" s="372"/>
      <c r="H22" s="372"/>
      <c r="I22" s="373"/>
      <c r="J22" s="385" t="s">
        <v>5</v>
      </c>
      <c r="K22" s="385"/>
      <c r="L22" s="385" t="s">
        <v>6</v>
      </c>
      <c r="M22" s="385"/>
      <c r="N22" s="385" t="s">
        <v>7</v>
      </c>
      <c r="O22" s="385"/>
      <c r="P22" s="386" t="s">
        <v>8</v>
      </c>
      <c r="Q22" s="387"/>
      <c r="R22" s="387"/>
      <c r="S22" s="387"/>
      <c r="T22" s="387"/>
      <c r="U22" s="387"/>
      <c r="V22" s="387"/>
      <c r="W22" s="387"/>
      <c r="X22" s="387"/>
      <c r="Y22" s="387"/>
      <c r="Z22" s="388"/>
      <c r="AB22" s="30"/>
      <c r="AC22" s="38" t="s">
        <v>33</v>
      </c>
      <c r="AE22" s="41">
        <v>11</v>
      </c>
      <c r="AF22" s="41">
        <f t="shared" si="10"/>
        <v>0</v>
      </c>
      <c r="AG22" s="41">
        <f t="shared" si="11"/>
        <v>0</v>
      </c>
      <c r="AH22" s="41">
        <f t="shared" si="12"/>
        <v>0</v>
      </c>
      <c r="AI22" s="41">
        <f t="shared" si="13"/>
        <v>0</v>
      </c>
      <c r="AJ22" s="42" t="str">
        <f>IF(VLOOKUP(AE22,データベース!$A$29:$G$78,2)=0,"",VLOOKUP(AE22,データベース!$A$29:$G$78,2))</f>
        <v/>
      </c>
      <c r="AK22" s="42" t="str">
        <f>IF(VLOOKUP(AE22,データベース!$A$29:$G$78,5)=0,"",VLOOKUP(AE22,データベース!$A$29:$G$78,5))</f>
        <v/>
      </c>
      <c r="AL22" s="43" t="str">
        <f t="shared" si="14"/>
        <v>　</v>
      </c>
    </row>
    <row r="23" spans="1:41" ht="18.75" customHeight="1">
      <c r="A23" s="369" t="s">
        <v>49</v>
      </c>
      <c r="B23" s="173" t="str">
        <f t="shared" ref="B23:B50" si="15">IF(AC23="","",IF(VLOOKUP(AC23,$AE$12:$AI$61,5)=10,"○",""))</f>
        <v/>
      </c>
      <c r="C23" s="127"/>
      <c r="D23" s="427" t="str">
        <f>IF(AC23="","",VLOOKUP(AC23,データベース!$A$29:$U$78,2))</f>
        <v/>
      </c>
      <c r="E23" s="427"/>
      <c r="F23" s="128"/>
      <c r="G23" s="427" t="str">
        <f>IF(AC23="","",VLOOKUP(AC23,データベース!$A$29:$U$78,5))</f>
        <v/>
      </c>
      <c r="H23" s="427"/>
      <c r="I23" s="129"/>
      <c r="J23" s="410" t="str">
        <f>IF(AC23="","",VLOOKUP(AC23,データベース!$A$29:$U$78,8))</f>
        <v/>
      </c>
      <c r="K23" s="410"/>
      <c r="L23" s="410" t="str">
        <f>IF(AC23="","",VLOOKUP(AC23,データベース!$A$29:$U$78,10))</f>
        <v/>
      </c>
      <c r="M23" s="410"/>
      <c r="N23" s="410" t="str">
        <f>IF(AC23="","",VLOOKUP(AC23,データベース!$A$29:$U$78,12))</f>
        <v/>
      </c>
      <c r="O23" s="410"/>
      <c r="P23" s="130" t="str">
        <f>IF(AC23="","",VLOOKUP(AC23,データベース!$A$29:$U$78,14))</f>
        <v/>
      </c>
      <c r="Q23" s="66" t="str">
        <f>MID(P23,1,1)</f>
        <v/>
      </c>
      <c r="R23" s="66" t="str">
        <f>MID(P23,2,1)</f>
        <v/>
      </c>
      <c r="S23" s="66" t="str">
        <f>MID(P23,3,1)</f>
        <v/>
      </c>
      <c r="T23" s="66" t="str">
        <f>MID(P23,4,1)</f>
        <v/>
      </c>
      <c r="U23" s="66" t="str">
        <f>MID(P23,5,1)</f>
        <v/>
      </c>
      <c r="V23" s="66" t="str">
        <f>MID(P23,6,1)</f>
        <v/>
      </c>
      <c r="W23" s="66" t="str">
        <f>MID(P23,7,1)</f>
        <v/>
      </c>
      <c r="X23" s="66" t="str">
        <f>MID(P23,8,1)</f>
        <v/>
      </c>
      <c r="Y23" s="66" t="str">
        <f>MID(P23,9,1)</f>
        <v/>
      </c>
      <c r="Z23" s="131"/>
      <c r="AA23" s="32"/>
      <c r="AB23" s="409" t="s">
        <v>48</v>
      </c>
      <c r="AC23" s="4"/>
      <c r="AE23" s="41">
        <v>12</v>
      </c>
      <c r="AF23" s="41">
        <f t="shared" si="10"/>
        <v>0</v>
      </c>
      <c r="AG23" s="41">
        <f t="shared" si="11"/>
        <v>0</v>
      </c>
      <c r="AH23" s="41">
        <f t="shared" si="12"/>
        <v>0</v>
      </c>
      <c r="AI23" s="41">
        <f t="shared" si="13"/>
        <v>0</v>
      </c>
      <c r="AJ23" s="42" t="str">
        <f>IF(VLOOKUP(AE23,データベース!$A$29:$G$78,2)=0,"",VLOOKUP(AE23,データベース!$A$29:$G$78,2))</f>
        <v/>
      </c>
      <c r="AK23" s="42" t="str">
        <f>IF(VLOOKUP(AE23,データベース!$A$29:$G$78,5)=0,"",VLOOKUP(AE23,データベース!$A$29:$G$78,5))</f>
        <v/>
      </c>
      <c r="AL23" s="43" t="str">
        <f t="shared" si="14"/>
        <v>　</v>
      </c>
    </row>
    <row r="24" spans="1:41" ht="18" customHeight="1">
      <c r="A24" s="370"/>
      <c r="B24" s="174" t="str">
        <f t="shared" si="15"/>
        <v/>
      </c>
      <c r="C24" s="121"/>
      <c r="D24" s="394" t="str">
        <f>IF(AC24="","",VLOOKUP(AC24,データベース!$A$29:$U$78,2))</f>
        <v/>
      </c>
      <c r="E24" s="394"/>
      <c r="F24" s="85"/>
      <c r="G24" s="394" t="str">
        <f>IF(AC24="","",VLOOKUP(AC24,データベース!$A$29:$U$78,5))</f>
        <v/>
      </c>
      <c r="H24" s="394"/>
      <c r="I24" s="86"/>
      <c r="J24" s="361" t="str">
        <f>IF(AC24="","",VLOOKUP(AC24,データベース!$A$29:$U$78,8))</f>
        <v/>
      </c>
      <c r="K24" s="361"/>
      <c r="L24" s="361" t="str">
        <f>IF(AC24="","",VLOOKUP(AC24,データベース!$A$29:$U$78,10))</f>
        <v/>
      </c>
      <c r="M24" s="361"/>
      <c r="N24" s="361" t="str">
        <f>IF(AC24="","",VLOOKUP(AC24,データベース!$A$29:$U$78,12))</f>
        <v/>
      </c>
      <c r="O24" s="361"/>
      <c r="P24" s="95" t="str">
        <f>IF(AC24="","",VLOOKUP(AC24,データベース!$A$29:$U$78,14))</f>
        <v/>
      </c>
      <c r="Q24" s="96" t="str">
        <f t="shared" ref="Q24:Q50" si="16">MID(P24,1,1)</f>
        <v/>
      </c>
      <c r="R24" s="96" t="str">
        <f t="shared" ref="R24:R50" si="17">MID(P24,2,1)</f>
        <v/>
      </c>
      <c r="S24" s="96" t="str">
        <f t="shared" ref="S24:S50" si="18">MID(P24,3,1)</f>
        <v/>
      </c>
      <c r="T24" s="96" t="str">
        <f t="shared" ref="T24:T50" si="19">MID(P24,4,1)</f>
        <v/>
      </c>
      <c r="U24" s="96" t="str">
        <f t="shared" ref="U24:U50" si="20">MID(P24,5,1)</f>
        <v/>
      </c>
      <c r="V24" s="96" t="str">
        <f t="shared" ref="V24:V50" si="21">MID(P24,6,1)</f>
        <v/>
      </c>
      <c r="W24" s="96" t="str">
        <f t="shared" ref="W24:W50" si="22">MID(P24,7,1)</f>
        <v/>
      </c>
      <c r="X24" s="96" t="str">
        <f t="shared" ref="X24:X50" si="23">MID(P24,8,1)</f>
        <v/>
      </c>
      <c r="Y24" s="96" t="str">
        <f t="shared" ref="Y24:Y50" si="24">MID(P24,9,1)</f>
        <v/>
      </c>
      <c r="Z24" s="122"/>
      <c r="AA24" s="98"/>
      <c r="AB24" s="380"/>
      <c r="AC24" s="2"/>
      <c r="AE24" s="41">
        <v>13</v>
      </c>
      <c r="AF24" s="41">
        <f t="shared" si="10"/>
        <v>0</v>
      </c>
      <c r="AG24" s="41">
        <f t="shared" si="11"/>
        <v>0</v>
      </c>
      <c r="AH24" s="41">
        <f t="shared" si="12"/>
        <v>0</v>
      </c>
      <c r="AI24" s="41">
        <f t="shared" si="13"/>
        <v>0</v>
      </c>
      <c r="AJ24" s="42" t="str">
        <f>IF(VLOOKUP(AE24,データベース!$A$29:$G$78,2)=0,"",VLOOKUP(AE24,データベース!$A$29:$G$78,2))</f>
        <v/>
      </c>
      <c r="AK24" s="42" t="str">
        <f>IF(VLOOKUP(AE24,データベース!$A$29:$G$78,5)=0,"",VLOOKUP(AE24,データベース!$A$29:$G$78,5))</f>
        <v/>
      </c>
      <c r="AL24" s="43" t="str">
        <f t="shared" si="14"/>
        <v>　</v>
      </c>
    </row>
    <row r="25" spans="1:41" ht="18" customHeight="1">
      <c r="A25" s="370"/>
      <c r="B25" s="174" t="str">
        <f t="shared" si="15"/>
        <v/>
      </c>
      <c r="C25" s="121"/>
      <c r="D25" s="382" t="str">
        <f>IF(AC25="","",VLOOKUP(AC25,データベース!$A$29:$U$78,2))</f>
        <v/>
      </c>
      <c r="E25" s="382"/>
      <c r="F25" s="93"/>
      <c r="G25" s="382" t="str">
        <f>IF(AC25="","",VLOOKUP(AC25,データベース!$A$29:$U$78,5))</f>
        <v/>
      </c>
      <c r="H25" s="382"/>
      <c r="I25" s="94"/>
      <c r="J25" s="361" t="str">
        <f>IF(AC25="","",VLOOKUP(AC25,データベース!$A$29:$U$78,8))</f>
        <v/>
      </c>
      <c r="K25" s="361"/>
      <c r="L25" s="361" t="str">
        <f>IF(AC25="","",VLOOKUP(AC25,データベース!$A$29:$U$78,10))</f>
        <v/>
      </c>
      <c r="M25" s="361"/>
      <c r="N25" s="361" t="str">
        <f>IF(AC25="","",VLOOKUP(AC25,データベース!$A$29:$U$78,12))</f>
        <v/>
      </c>
      <c r="O25" s="361"/>
      <c r="P25" s="95" t="str">
        <f>IF(AC25="","",VLOOKUP(AC25,データベース!$A$29:$U$78,14))</f>
        <v/>
      </c>
      <c r="Q25" s="96" t="str">
        <f t="shared" si="16"/>
        <v/>
      </c>
      <c r="R25" s="96" t="str">
        <f t="shared" si="17"/>
        <v/>
      </c>
      <c r="S25" s="96" t="str">
        <f t="shared" si="18"/>
        <v/>
      </c>
      <c r="T25" s="96" t="str">
        <f t="shared" si="19"/>
        <v/>
      </c>
      <c r="U25" s="96" t="str">
        <f t="shared" si="20"/>
        <v/>
      </c>
      <c r="V25" s="96" t="str">
        <f t="shared" si="21"/>
        <v/>
      </c>
      <c r="W25" s="96" t="str">
        <f t="shared" si="22"/>
        <v/>
      </c>
      <c r="X25" s="96" t="str">
        <f t="shared" si="23"/>
        <v/>
      </c>
      <c r="Y25" s="96" t="str">
        <f t="shared" si="24"/>
        <v/>
      </c>
      <c r="Z25" s="122"/>
      <c r="AA25" s="98"/>
      <c r="AB25" s="380"/>
      <c r="AC25" s="2"/>
      <c r="AE25" s="41">
        <v>14</v>
      </c>
      <c r="AF25" s="41">
        <f t="shared" si="10"/>
        <v>0</v>
      </c>
      <c r="AG25" s="41">
        <f t="shared" si="11"/>
        <v>0</v>
      </c>
      <c r="AH25" s="41">
        <f t="shared" si="12"/>
        <v>0</v>
      </c>
      <c r="AI25" s="41">
        <f t="shared" si="13"/>
        <v>0</v>
      </c>
      <c r="AJ25" s="42" t="str">
        <f>IF(VLOOKUP(AE25,データベース!$A$29:$G$78,2)=0,"",VLOOKUP(AE25,データベース!$A$29:$G$78,2))</f>
        <v/>
      </c>
      <c r="AK25" s="42" t="str">
        <f>IF(VLOOKUP(AE25,データベース!$A$29:$G$78,5)=0,"",VLOOKUP(AE25,データベース!$A$29:$G$78,5))</f>
        <v/>
      </c>
      <c r="AL25" s="43" t="str">
        <f t="shared" si="14"/>
        <v>　</v>
      </c>
    </row>
    <row r="26" spans="1:41" ht="18" customHeight="1" thickBot="1">
      <c r="A26" s="371"/>
      <c r="B26" s="175" t="str">
        <f t="shared" si="15"/>
        <v/>
      </c>
      <c r="C26" s="125"/>
      <c r="D26" s="408" t="str">
        <f>IF(AC26="","",VLOOKUP(AC26,データベース!$A$29:$U$78,2))</f>
        <v/>
      </c>
      <c r="E26" s="408"/>
      <c r="F26" s="101"/>
      <c r="G26" s="408" t="str">
        <f>IF(AC26="","",VLOOKUP(AC26,データベース!$A$29:$U$78,5))</f>
        <v/>
      </c>
      <c r="H26" s="408"/>
      <c r="I26" s="102"/>
      <c r="J26" s="383" t="str">
        <f>IF(AC26="","",VLOOKUP(AC26,データベース!$A$29:$U$78,8))</f>
        <v/>
      </c>
      <c r="K26" s="383"/>
      <c r="L26" s="383" t="str">
        <f>IF(AC26="","",VLOOKUP(AC26,データベース!$A$29:$U$78,10))</f>
        <v/>
      </c>
      <c r="M26" s="383"/>
      <c r="N26" s="383" t="str">
        <f>IF(AC26="","",VLOOKUP(AC26,データベース!$A$29:$U$78,12))</f>
        <v/>
      </c>
      <c r="O26" s="383"/>
      <c r="P26" s="103" t="str">
        <f>IF(AC26="","",VLOOKUP(AC26,データベース!$A$29:$U$78,14))</f>
        <v/>
      </c>
      <c r="Q26" s="104" t="str">
        <f t="shared" si="16"/>
        <v/>
      </c>
      <c r="R26" s="104" t="str">
        <f t="shared" si="17"/>
        <v/>
      </c>
      <c r="S26" s="104" t="str">
        <f t="shared" si="18"/>
        <v/>
      </c>
      <c r="T26" s="104" t="str">
        <f t="shared" si="19"/>
        <v/>
      </c>
      <c r="U26" s="104" t="str">
        <f t="shared" si="20"/>
        <v/>
      </c>
      <c r="V26" s="104" t="str">
        <f t="shared" si="21"/>
        <v/>
      </c>
      <c r="W26" s="104" t="str">
        <f t="shared" si="22"/>
        <v/>
      </c>
      <c r="X26" s="104" t="str">
        <f t="shared" si="23"/>
        <v/>
      </c>
      <c r="Y26" s="104" t="str">
        <f t="shared" si="24"/>
        <v/>
      </c>
      <c r="Z26" s="126"/>
      <c r="AA26" s="98"/>
      <c r="AB26" s="405"/>
      <c r="AC26" s="3"/>
      <c r="AE26" s="41">
        <v>15</v>
      </c>
      <c r="AF26" s="41">
        <f t="shared" si="10"/>
        <v>0</v>
      </c>
      <c r="AG26" s="41">
        <f t="shared" si="11"/>
        <v>0</v>
      </c>
      <c r="AH26" s="41">
        <f t="shared" si="12"/>
        <v>0</v>
      </c>
      <c r="AI26" s="41">
        <f t="shared" si="13"/>
        <v>0</v>
      </c>
      <c r="AJ26" s="42" t="str">
        <f>IF(VLOOKUP(AE26,データベース!$A$29:$G$78,2)=0,"",VLOOKUP(AE26,データベース!$A$29:$G$78,2))</f>
        <v/>
      </c>
      <c r="AK26" s="42" t="str">
        <f>IF(VLOOKUP(AE26,データベース!$A$29:$G$78,5)=0,"",VLOOKUP(AE26,データベース!$A$29:$G$78,5))</f>
        <v/>
      </c>
      <c r="AL26" s="43" t="str">
        <f t="shared" si="14"/>
        <v>　</v>
      </c>
    </row>
    <row r="27" spans="1:41" ht="18" customHeight="1">
      <c r="A27" s="369" t="s">
        <v>50</v>
      </c>
      <c r="B27" s="173" t="str">
        <f t="shared" si="15"/>
        <v/>
      </c>
      <c r="C27" s="127"/>
      <c r="D27" s="427" t="str">
        <f>IF(AC27="","",VLOOKUP(AC27,データベース!$A$29:$U$78,2))</f>
        <v/>
      </c>
      <c r="E27" s="427"/>
      <c r="F27" s="128"/>
      <c r="G27" s="427" t="str">
        <f>IF(AC27="","",VLOOKUP(AC27,データベース!$A$29:$U$78,5))</f>
        <v/>
      </c>
      <c r="H27" s="427"/>
      <c r="I27" s="129"/>
      <c r="J27" s="410" t="str">
        <f>IF(AC27="","",VLOOKUP(AC27,データベース!$A$29:$U$78,8))</f>
        <v/>
      </c>
      <c r="K27" s="410"/>
      <c r="L27" s="410" t="str">
        <f>IF(AC27="","",VLOOKUP(AC27,データベース!$A$29:$U$78,10))</f>
        <v/>
      </c>
      <c r="M27" s="410"/>
      <c r="N27" s="410" t="str">
        <f>IF(AC27="","",VLOOKUP(AC27,データベース!$A$29:$U$78,12))</f>
        <v/>
      </c>
      <c r="O27" s="410"/>
      <c r="P27" s="130" t="str">
        <f>IF(AC27="","",VLOOKUP(AC27,データベース!$A$29:$U$78,14))</f>
        <v/>
      </c>
      <c r="Q27" s="66" t="str">
        <f t="shared" si="16"/>
        <v/>
      </c>
      <c r="R27" s="66" t="str">
        <f t="shared" si="17"/>
        <v/>
      </c>
      <c r="S27" s="66" t="str">
        <f t="shared" si="18"/>
        <v/>
      </c>
      <c r="T27" s="66" t="str">
        <f t="shared" si="19"/>
        <v/>
      </c>
      <c r="U27" s="66" t="str">
        <f t="shared" si="20"/>
        <v/>
      </c>
      <c r="V27" s="66" t="str">
        <f t="shared" si="21"/>
        <v/>
      </c>
      <c r="W27" s="66" t="str">
        <f t="shared" si="22"/>
        <v/>
      </c>
      <c r="X27" s="66" t="str">
        <f t="shared" si="23"/>
        <v/>
      </c>
      <c r="Y27" s="66" t="str">
        <f t="shared" si="24"/>
        <v/>
      </c>
      <c r="Z27" s="131"/>
      <c r="AA27" s="98"/>
      <c r="AB27" s="409">
        <v>78</v>
      </c>
      <c r="AC27" s="4"/>
      <c r="AE27" s="41">
        <v>16</v>
      </c>
      <c r="AF27" s="41">
        <f t="shared" si="10"/>
        <v>0</v>
      </c>
      <c r="AG27" s="41">
        <f t="shared" si="11"/>
        <v>0</v>
      </c>
      <c r="AH27" s="41">
        <f t="shared" si="12"/>
        <v>0</v>
      </c>
      <c r="AI27" s="41">
        <f t="shared" si="13"/>
        <v>0</v>
      </c>
      <c r="AJ27" s="42" t="str">
        <f>IF(VLOOKUP(AE27,データベース!$A$29:$G$78,2)=0,"",VLOOKUP(AE27,データベース!$A$29:$G$78,2))</f>
        <v/>
      </c>
      <c r="AK27" s="42" t="str">
        <f>IF(VLOOKUP(AE27,データベース!$A$29:$G$78,5)=0,"",VLOOKUP(AE27,データベース!$A$29:$G$78,5))</f>
        <v/>
      </c>
      <c r="AL27" s="43" t="str">
        <f t="shared" si="14"/>
        <v>　</v>
      </c>
    </row>
    <row r="28" spans="1:41" ht="18" customHeight="1">
      <c r="A28" s="370"/>
      <c r="B28" s="174" t="str">
        <f t="shared" si="15"/>
        <v/>
      </c>
      <c r="C28" s="121"/>
      <c r="D28" s="382" t="str">
        <f>IF(AC28="","",VLOOKUP(AC28,データベース!$A$29:$U$78,2))</f>
        <v/>
      </c>
      <c r="E28" s="382"/>
      <c r="F28" s="93"/>
      <c r="G28" s="382" t="str">
        <f>IF(AC28="","",VLOOKUP(AC28,データベース!$A$29:$U$78,5))</f>
        <v/>
      </c>
      <c r="H28" s="382"/>
      <c r="I28" s="94"/>
      <c r="J28" s="361" t="str">
        <f>IF(AC28="","",VLOOKUP(AC28,データベース!$A$29:$U$78,8))</f>
        <v/>
      </c>
      <c r="K28" s="361"/>
      <c r="L28" s="361" t="str">
        <f>IF(AC28="","",VLOOKUP(AC28,データベース!$A$29:$U$78,10))</f>
        <v/>
      </c>
      <c r="M28" s="361"/>
      <c r="N28" s="361" t="str">
        <f>IF(AC28="","",VLOOKUP(AC28,データベース!$A$29:$U$78,12))</f>
        <v/>
      </c>
      <c r="O28" s="361"/>
      <c r="P28" s="95" t="str">
        <f>IF(AC28="","",VLOOKUP(AC28,データベース!$A$29:$U$78,14))</f>
        <v/>
      </c>
      <c r="Q28" s="96" t="str">
        <f t="shared" si="16"/>
        <v/>
      </c>
      <c r="R28" s="96" t="str">
        <f t="shared" si="17"/>
        <v/>
      </c>
      <c r="S28" s="96" t="str">
        <f t="shared" si="18"/>
        <v/>
      </c>
      <c r="T28" s="96" t="str">
        <f t="shared" si="19"/>
        <v/>
      </c>
      <c r="U28" s="96" t="str">
        <f t="shared" si="20"/>
        <v/>
      </c>
      <c r="V28" s="96" t="str">
        <f t="shared" si="21"/>
        <v/>
      </c>
      <c r="W28" s="96" t="str">
        <f t="shared" si="22"/>
        <v/>
      </c>
      <c r="X28" s="96" t="str">
        <f t="shared" si="23"/>
        <v/>
      </c>
      <c r="Y28" s="96" t="str">
        <f t="shared" si="24"/>
        <v/>
      </c>
      <c r="Z28" s="122"/>
      <c r="AA28" s="98"/>
      <c r="AB28" s="380"/>
      <c r="AC28" s="2"/>
      <c r="AE28" s="41">
        <v>17</v>
      </c>
      <c r="AF28" s="41">
        <f t="shared" si="10"/>
        <v>0</v>
      </c>
      <c r="AG28" s="41">
        <f t="shared" si="11"/>
        <v>0</v>
      </c>
      <c r="AH28" s="41">
        <f t="shared" si="12"/>
        <v>0</v>
      </c>
      <c r="AI28" s="41">
        <f t="shared" si="13"/>
        <v>0</v>
      </c>
      <c r="AJ28" s="42" t="str">
        <f>IF(VLOOKUP(AE28,データベース!$A$29:$G$78,2)=0,"",VLOOKUP(AE28,データベース!$A$29:$G$78,2))</f>
        <v/>
      </c>
      <c r="AK28" s="42" t="str">
        <f>IF(VLOOKUP(AE28,データベース!$A$29:$G$78,5)=0,"",VLOOKUP(AE28,データベース!$A$29:$G$78,5))</f>
        <v/>
      </c>
      <c r="AL28" s="43" t="str">
        <f t="shared" si="14"/>
        <v>　</v>
      </c>
    </row>
    <row r="29" spans="1:41" ht="18" customHeight="1">
      <c r="A29" s="370"/>
      <c r="B29" s="174" t="str">
        <f t="shared" si="15"/>
        <v/>
      </c>
      <c r="C29" s="121"/>
      <c r="D29" s="382" t="str">
        <f>IF(AC29="","",VLOOKUP(AC29,データベース!$A$29:$U$78,2))</f>
        <v/>
      </c>
      <c r="E29" s="382"/>
      <c r="F29" s="93"/>
      <c r="G29" s="382" t="str">
        <f>IF(AC29="","",VLOOKUP(AC29,データベース!$A$29:$U$78,5))</f>
        <v/>
      </c>
      <c r="H29" s="382"/>
      <c r="I29" s="94"/>
      <c r="J29" s="361" t="str">
        <f>IF(AC29="","",VLOOKUP(AC29,データベース!$A$29:$U$78,8))</f>
        <v/>
      </c>
      <c r="K29" s="361"/>
      <c r="L29" s="361" t="str">
        <f>IF(AC29="","",VLOOKUP(AC29,データベース!$A$29:$U$78,10))</f>
        <v/>
      </c>
      <c r="M29" s="361"/>
      <c r="N29" s="361" t="str">
        <f>IF(AC29="","",VLOOKUP(AC29,データベース!$A$29:$U$78,12))</f>
        <v/>
      </c>
      <c r="O29" s="361"/>
      <c r="P29" s="95" t="str">
        <f>IF(AC29="","",VLOOKUP(AC29,データベース!$A$29:$U$78,14))</f>
        <v/>
      </c>
      <c r="Q29" s="96" t="str">
        <f t="shared" si="16"/>
        <v/>
      </c>
      <c r="R29" s="96" t="str">
        <f t="shared" si="17"/>
        <v/>
      </c>
      <c r="S29" s="96" t="str">
        <f t="shared" si="18"/>
        <v/>
      </c>
      <c r="T29" s="96" t="str">
        <f t="shared" si="19"/>
        <v/>
      </c>
      <c r="U29" s="96" t="str">
        <f t="shared" si="20"/>
        <v/>
      </c>
      <c r="V29" s="96" t="str">
        <f t="shared" si="21"/>
        <v/>
      </c>
      <c r="W29" s="96" t="str">
        <f t="shared" si="22"/>
        <v/>
      </c>
      <c r="X29" s="96" t="str">
        <f t="shared" si="23"/>
        <v/>
      </c>
      <c r="Y29" s="96" t="str">
        <f t="shared" si="24"/>
        <v/>
      </c>
      <c r="Z29" s="122"/>
      <c r="AA29" s="98"/>
      <c r="AB29" s="380"/>
      <c r="AC29" s="2"/>
      <c r="AE29" s="41">
        <v>18</v>
      </c>
      <c r="AF29" s="41">
        <f t="shared" si="10"/>
        <v>0</v>
      </c>
      <c r="AG29" s="41">
        <f t="shared" si="11"/>
        <v>0</v>
      </c>
      <c r="AH29" s="41">
        <f t="shared" si="12"/>
        <v>0</v>
      </c>
      <c r="AI29" s="41">
        <f t="shared" si="13"/>
        <v>0</v>
      </c>
      <c r="AJ29" s="42" t="str">
        <f>IF(VLOOKUP(AE29,データベース!$A$29:$G$78,2)=0,"",VLOOKUP(AE29,データベース!$A$29:$G$78,2))</f>
        <v/>
      </c>
      <c r="AK29" s="42" t="str">
        <f>IF(VLOOKUP(AE29,データベース!$A$29:$G$78,5)=0,"",VLOOKUP(AE29,データベース!$A$29:$G$78,5))</f>
        <v/>
      </c>
      <c r="AL29" s="43" t="str">
        <f t="shared" si="14"/>
        <v>　</v>
      </c>
    </row>
    <row r="30" spans="1:41" ht="18" customHeight="1" thickBot="1">
      <c r="A30" s="371"/>
      <c r="B30" s="175" t="str">
        <f t="shared" si="15"/>
        <v/>
      </c>
      <c r="C30" s="125"/>
      <c r="D30" s="408" t="str">
        <f>IF(AC30="","",VLOOKUP(AC30,データベース!$A$29:$U$78,2))</f>
        <v/>
      </c>
      <c r="E30" s="408"/>
      <c r="F30" s="101"/>
      <c r="G30" s="408" t="str">
        <f>IF(AC30="","",VLOOKUP(AC30,データベース!$A$29:$U$78,5))</f>
        <v/>
      </c>
      <c r="H30" s="408"/>
      <c r="I30" s="102"/>
      <c r="J30" s="383" t="str">
        <f>IF(AC30="","",VLOOKUP(AC30,データベース!$A$29:$U$78,8))</f>
        <v/>
      </c>
      <c r="K30" s="383"/>
      <c r="L30" s="383" t="str">
        <f>IF(AC30="","",VLOOKUP(AC30,データベース!$A$29:$U$78,10))</f>
        <v/>
      </c>
      <c r="M30" s="383"/>
      <c r="N30" s="383" t="str">
        <f>IF(AC30="","",VLOOKUP(AC30,データベース!$A$29:$U$78,12))</f>
        <v/>
      </c>
      <c r="O30" s="383"/>
      <c r="P30" s="103" t="str">
        <f>IF(AC30="","",VLOOKUP(AC30,データベース!$A$29:$U$78,14))</f>
        <v/>
      </c>
      <c r="Q30" s="104" t="str">
        <f t="shared" si="16"/>
        <v/>
      </c>
      <c r="R30" s="104" t="str">
        <f t="shared" si="17"/>
        <v/>
      </c>
      <c r="S30" s="104" t="str">
        <f t="shared" si="18"/>
        <v/>
      </c>
      <c r="T30" s="104" t="str">
        <f t="shared" si="19"/>
        <v/>
      </c>
      <c r="U30" s="104" t="str">
        <f t="shared" si="20"/>
        <v/>
      </c>
      <c r="V30" s="104" t="str">
        <f t="shared" si="21"/>
        <v/>
      </c>
      <c r="W30" s="104" t="str">
        <f t="shared" si="22"/>
        <v/>
      </c>
      <c r="X30" s="104" t="str">
        <f t="shared" si="23"/>
        <v/>
      </c>
      <c r="Y30" s="104" t="str">
        <f t="shared" si="24"/>
        <v/>
      </c>
      <c r="Z30" s="126"/>
      <c r="AA30" s="98"/>
      <c r="AB30" s="405"/>
      <c r="AC30" s="3"/>
      <c r="AE30" s="41">
        <v>19</v>
      </c>
      <c r="AF30" s="41">
        <f t="shared" si="10"/>
        <v>0</v>
      </c>
      <c r="AG30" s="41">
        <f t="shared" si="11"/>
        <v>0</v>
      </c>
      <c r="AH30" s="41">
        <f t="shared" si="12"/>
        <v>0</v>
      </c>
      <c r="AI30" s="41">
        <f t="shared" si="13"/>
        <v>0</v>
      </c>
      <c r="AJ30" s="42" t="str">
        <f>IF(VLOOKUP(AE30,データベース!$A$29:$G$78,2)=0,"",VLOOKUP(AE30,データベース!$A$29:$G$78,2))</f>
        <v/>
      </c>
      <c r="AK30" s="42" t="str">
        <f>IF(VLOOKUP(AE30,データベース!$A$29:$G$78,5)=0,"",VLOOKUP(AE30,データベース!$A$29:$G$78,5))</f>
        <v/>
      </c>
      <c r="AL30" s="43" t="str">
        <f t="shared" si="14"/>
        <v>　</v>
      </c>
    </row>
    <row r="31" spans="1:41" ht="18" customHeight="1">
      <c r="A31" s="369" t="s">
        <v>37</v>
      </c>
      <c r="B31" s="173" t="str">
        <f t="shared" si="15"/>
        <v/>
      </c>
      <c r="C31" s="127"/>
      <c r="D31" s="427" t="str">
        <f>IF(AC31="","",VLOOKUP(AC31,データベース!$A$29:$U$78,2))</f>
        <v/>
      </c>
      <c r="E31" s="427"/>
      <c r="F31" s="128"/>
      <c r="G31" s="427" t="str">
        <f>IF(AC31="","",VLOOKUP(AC31,データベース!$A$29:$U$78,5))</f>
        <v/>
      </c>
      <c r="H31" s="427"/>
      <c r="I31" s="129"/>
      <c r="J31" s="410" t="str">
        <f>IF(AC31="","",VLOOKUP(AC31,データベース!$A$29:$U$78,8))</f>
        <v/>
      </c>
      <c r="K31" s="410"/>
      <c r="L31" s="410" t="str">
        <f>IF(AC31="","",VLOOKUP(AC31,データベース!$A$29:$U$78,10))</f>
        <v/>
      </c>
      <c r="M31" s="410"/>
      <c r="N31" s="410" t="str">
        <f>IF(AC31="","",VLOOKUP(AC31,データベース!$A$29:$U$78,12))</f>
        <v/>
      </c>
      <c r="O31" s="410"/>
      <c r="P31" s="130" t="str">
        <f>IF(AC31="","",VLOOKUP(AC31,データベース!$A$29:$U$78,14))</f>
        <v/>
      </c>
      <c r="Q31" s="66" t="str">
        <f t="shared" si="16"/>
        <v/>
      </c>
      <c r="R31" s="66" t="str">
        <f t="shared" si="17"/>
        <v/>
      </c>
      <c r="S31" s="66" t="str">
        <f t="shared" si="18"/>
        <v/>
      </c>
      <c r="T31" s="66" t="str">
        <f t="shared" si="19"/>
        <v/>
      </c>
      <c r="U31" s="66" t="str">
        <f t="shared" si="20"/>
        <v/>
      </c>
      <c r="V31" s="66" t="str">
        <f t="shared" si="21"/>
        <v/>
      </c>
      <c r="W31" s="66" t="str">
        <f t="shared" si="22"/>
        <v/>
      </c>
      <c r="X31" s="66" t="str">
        <f t="shared" si="23"/>
        <v/>
      </c>
      <c r="Y31" s="66" t="str">
        <f t="shared" si="24"/>
        <v/>
      </c>
      <c r="Z31" s="131"/>
      <c r="AA31" s="98"/>
      <c r="AB31" s="409">
        <v>70</v>
      </c>
      <c r="AC31" s="4"/>
      <c r="AE31" s="41">
        <v>20</v>
      </c>
      <c r="AF31" s="41">
        <f t="shared" si="10"/>
        <v>0</v>
      </c>
      <c r="AG31" s="41">
        <f t="shared" si="11"/>
        <v>0</v>
      </c>
      <c r="AH31" s="41">
        <f t="shared" si="12"/>
        <v>0</v>
      </c>
      <c r="AI31" s="41">
        <f t="shared" si="13"/>
        <v>0</v>
      </c>
      <c r="AJ31" s="42" t="str">
        <f>IF(VLOOKUP(AE31,データベース!$A$29:$G$78,2)=0,"",VLOOKUP(AE31,データベース!$A$29:$G$78,2))</f>
        <v/>
      </c>
      <c r="AK31" s="42" t="str">
        <f>IF(VLOOKUP(AE31,データベース!$A$29:$G$78,5)=0,"",VLOOKUP(AE31,データベース!$A$29:$G$78,5))</f>
        <v/>
      </c>
      <c r="AL31" s="43" t="str">
        <f t="shared" si="14"/>
        <v>　</v>
      </c>
    </row>
    <row r="32" spans="1:41" ht="18" customHeight="1">
      <c r="A32" s="370"/>
      <c r="B32" s="174" t="str">
        <f t="shared" si="15"/>
        <v/>
      </c>
      <c r="C32" s="121"/>
      <c r="D32" s="382" t="str">
        <f>IF(AC32="","",VLOOKUP(AC32,データベース!$A$29:$U$78,2))</f>
        <v/>
      </c>
      <c r="E32" s="382"/>
      <c r="F32" s="93"/>
      <c r="G32" s="382" t="str">
        <f>IF(AC32="","",VLOOKUP(AC32,データベース!$A$29:$U$78,5))</f>
        <v/>
      </c>
      <c r="H32" s="382"/>
      <c r="I32" s="94"/>
      <c r="J32" s="361" t="str">
        <f>IF(AC32="","",VLOOKUP(AC32,データベース!$A$29:$U$78,8))</f>
        <v/>
      </c>
      <c r="K32" s="361"/>
      <c r="L32" s="361" t="str">
        <f>IF(AC32="","",VLOOKUP(AC32,データベース!$A$29:$U$78,10))</f>
        <v/>
      </c>
      <c r="M32" s="361"/>
      <c r="N32" s="361" t="str">
        <f>IF(AC32="","",VLOOKUP(AC32,データベース!$A$29:$U$78,12))</f>
        <v/>
      </c>
      <c r="O32" s="361"/>
      <c r="P32" s="95" t="str">
        <f>IF(AC32="","",VLOOKUP(AC32,データベース!$A$29:$U$78,14))</f>
        <v/>
      </c>
      <c r="Q32" s="96" t="str">
        <f t="shared" si="16"/>
        <v/>
      </c>
      <c r="R32" s="96" t="str">
        <f t="shared" si="17"/>
        <v/>
      </c>
      <c r="S32" s="96" t="str">
        <f t="shared" si="18"/>
        <v/>
      </c>
      <c r="T32" s="96" t="str">
        <f t="shared" si="19"/>
        <v/>
      </c>
      <c r="U32" s="96" t="str">
        <f t="shared" si="20"/>
        <v/>
      </c>
      <c r="V32" s="96" t="str">
        <f t="shared" si="21"/>
        <v/>
      </c>
      <c r="W32" s="96" t="str">
        <f t="shared" si="22"/>
        <v/>
      </c>
      <c r="X32" s="96" t="str">
        <f t="shared" si="23"/>
        <v/>
      </c>
      <c r="Y32" s="96" t="str">
        <f t="shared" si="24"/>
        <v/>
      </c>
      <c r="Z32" s="122"/>
      <c r="AA32" s="98"/>
      <c r="AB32" s="380"/>
      <c r="AC32" s="2"/>
      <c r="AE32" s="41">
        <v>21</v>
      </c>
      <c r="AF32" s="41">
        <f t="shared" si="10"/>
        <v>0</v>
      </c>
      <c r="AG32" s="41">
        <f t="shared" si="11"/>
        <v>0</v>
      </c>
      <c r="AH32" s="41">
        <f t="shared" si="12"/>
        <v>0</v>
      </c>
      <c r="AI32" s="41">
        <f t="shared" si="13"/>
        <v>0</v>
      </c>
      <c r="AJ32" s="42" t="str">
        <f>IF(VLOOKUP(AE32,データベース!$A$29:$G$78,2)=0,"",VLOOKUP(AE32,データベース!$A$29:$G$78,2))</f>
        <v/>
      </c>
      <c r="AK32" s="42" t="str">
        <f>IF(VLOOKUP(AE32,データベース!$A$29:$G$78,5)=0,"",VLOOKUP(AE32,データベース!$A$29:$G$78,5))</f>
        <v/>
      </c>
      <c r="AL32" s="43" t="str">
        <f t="shared" si="14"/>
        <v>　</v>
      </c>
    </row>
    <row r="33" spans="1:38" ht="18" customHeight="1">
      <c r="A33" s="370"/>
      <c r="B33" s="174" t="str">
        <f t="shared" si="15"/>
        <v/>
      </c>
      <c r="C33" s="121"/>
      <c r="D33" s="382" t="str">
        <f>IF(AC33="","",VLOOKUP(AC33,データベース!$A$29:$U$78,2))</f>
        <v/>
      </c>
      <c r="E33" s="382"/>
      <c r="F33" s="93"/>
      <c r="G33" s="382" t="str">
        <f>IF(AC33="","",VLOOKUP(AC33,データベース!$A$29:$U$78,5))</f>
        <v/>
      </c>
      <c r="H33" s="382"/>
      <c r="I33" s="94"/>
      <c r="J33" s="361" t="str">
        <f>IF(AC33="","",VLOOKUP(AC33,データベース!$A$29:$U$78,8))</f>
        <v/>
      </c>
      <c r="K33" s="361"/>
      <c r="L33" s="361" t="str">
        <f>IF(AC33="","",VLOOKUP(AC33,データベース!$A$29:$U$78,10))</f>
        <v/>
      </c>
      <c r="M33" s="361"/>
      <c r="N33" s="361" t="str">
        <f>IF(AC33="","",VLOOKUP(AC33,データベース!$A$29:$U$78,12))</f>
        <v/>
      </c>
      <c r="O33" s="361"/>
      <c r="P33" s="95" t="str">
        <f>IF(AC33="","",VLOOKUP(AC33,データベース!$A$29:$U$78,14))</f>
        <v/>
      </c>
      <c r="Q33" s="96" t="str">
        <f t="shared" si="16"/>
        <v/>
      </c>
      <c r="R33" s="96" t="str">
        <f t="shared" si="17"/>
        <v/>
      </c>
      <c r="S33" s="96" t="str">
        <f t="shared" si="18"/>
        <v/>
      </c>
      <c r="T33" s="96" t="str">
        <f t="shared" si="19"/>
        <v/>
      </c>
      <c r="U33" s="96" t="str">
        <f t="shared" si="20"/>
        <v/>
      </c>
      <c r="V33" s="96" t="str">
        <f t="shared" si="21"/>
        <v/>
      </c>
      <c r="W33" s="96" t="str">
        <f t="shared" si="22"/>
        <v/>
      </c>
      <c r="X33" s="96" t="str">
        <f t="shared" si="23"/>
        <v/>
      </c>
      <c r="Y33" s="96" t="str">
        <f t="shared" si="24"/>
        <v/>
      </c>
      <c r="Z33" s="122"/>
      <c r="AA33" s="98"/>
      <c r="AB33" s="380"/>
      <c r="AC33" s="2"/>
      <c r="AE33" s="41">
        <v>22</v>
      </c>
      <c r="AF33" s="41">
        <f t="shared" si="10"/>
        <v>0</v>
      </c>
      <c r="AG33" s="41">
        <f t="shared" si="11"/>
        <v>0</v>
      </c>
      <c r="AH33" s="41">
        <f t="shared" si="12"/>
        <v>0</v>
      </c>
      <c r="AI33" s="41">
        <f t="shared" si="13"/>
        <v>0</v>
      </c>
      <c r="AJ33" s="42" t="str">
        <f>IF(VLOOKUP(AE33,データベース!$A$29:$G$78,2)=0,"",VLOOKUP(AE33,データベース!$A$29:$G$78,2))</f>
        <v/>
      </c>
      <c r="AK33" s="42" t="str">
        <f>IF(VLOOKUP(AE33,データベース!$A$29:$G$78,5)=0,"",VLOOKUP(AE33,データベース!$A$29:$G$78,5))</f>
        <v/>
      </c>
      <c r="AL33" s="43" t="str">
        <f t="shared" si="14"/>
        <v>　</v>
      </c>
    </row>
    <row r="34" spans="1:38" ht="18" customHeight="1" thickBot="1">
      <c r="A34" s="371"/>
      <c r="B34" s="175" t="str">
        <f t="shared" si="15"/>
        <v/>
      </c>
      <c r="C34" s="125"/>
      <c r="D34" s="408" t="str">
        <f>IF(AC34="","",VLOOKUP(AC34,データベース!$A$29:$U$78,2))</f>
        <v/>
      </c>
      <c r="E34" s="408"/>
      <c r="F34" s="101"/>
      <c r="G34" s="408" t="str">
        <f>IF(AC34="","",VLOOKUP(AC34,データベース!$A$29:$U$78,5))</f>
        <v/>
      </c>
      <c r="H34" s="408"/>
      <c r="I34" s="102"/>
      <c r="J34" s="383" t="str">
        <f>IF(AC34="","",VLOOKUP(AC34,データベース!$A$29:$U$78,8))</f>
        <v/>
      </c>
      <c r="K34" s="383"/>
      <c r="L34" s="383" t="str">
        <f>IF(AC34="","",VLOOKUP(AC34,データベース!$A$29:$U$78,10))</f>
        <v/>
      </c>
      <c r="M34" s="383"/>
      <c r="N34" s="383" t="str">
        <f>IF(AC34="","",VLOOKUP(AC34,データベース!$A$29:$U$78,12))</f>
        <v/>
      </c>
      <c r="O34" s="383"/>
      <c r="P34" s="103" t="str">
        <f>IF(AC34="","",VLOOKUP(AC34,データベース!$A$29:$U$78,14))</f>
        <v/>
      </c>
      <c r="Q34" s="104" t="str">
        <f t="shared" si="16"/>
        <v/>
      </c>
      <c r="R34" s="104" t="str">
        <f t="shared" si="17"/>
        <v/>
      </c>
      <c r="S34" s="104" t="str">
        <f t="shared" si="18"/>
        <v/>
      </c>
      <c r="T34" s="104" t="str">
        <f t="shared" si="19"/>
        <v/>
      </c>
      <c r="U34" s="104" t="str">
        <f t="shared" si="20"/>
        <v/>
      </c>
      <c r="V34" s="104" t="str">
        <f t="shared" si="21"/>
        <v/>
      </c>
      <c r="W34" s="104" t="str">
        <f t="shared" si="22"/>
        <v/>
      </c>
      <c r="X34" s="104" t="str">
        <f t="shared" si="23"/>
        <v/>
      </c>
      <c r="Y34" s="104" t="str">
        <f t="shared" si="24"/>
        <v/>
      </c>
      <c r="Z34" s="126"/>
      <c r="AA34" s="98"/>
      <c r="AB34" s="405"/>
      <c r="AC34" s="3"/>
      <c r="AE34" s="41">
        <v>23</v>
      </c>
      <c r="AF34" s="41">
        <f t="shared" si="10"/>
        <v>0</v>
      </c>
      <c r="AG34" s="41">
        <f t="shared" si="11"/>
        <v>0</v>
      </c>
      <c r="AH34" s="41">
        <f t="shared" si="12"/>
        <v>0</v>
      </c>
      <c r="AI34" s="41">
        <f t="shared" si="13"/>
        <v>0</v>
      </c>
      <c r="AJ34" s="42" t="str">
        <f>IF(VLOOKUP(AE34,データベース!$A$29:$G$78,2)=0,"",VLOOKUP(AE34,データベース!$A$29:$G$78,2))</f>
        <v/>
      </c>
      <c r="AK34" s="42" t="str">
        <f>IF(VLOOKUP(AE34,データベース!$A$29:$G$78,5)=0,"",VLOOKUP(AE34,データベース!$A$29:$G$78,5))</f>
        <v/>
      </c>
      <c r="AL34" s="43" t="str">
        <f t="shared" si="14"/>
        <v>　</v>
      </c>
    </row>
    <row r="35" spans="1:38" ht="18" customHeight="1">
      <c r="A35" s="369" t="s">
        <v>38</v>
      </c>
      <c r="B35" s="173" t="str">
        <f t="shared" si="15"/>
        <v/>
      </c>
      <c r="C35" s="127"/>
      <c r="D35" s="427" t="str">
        <f>IF(AC35="","",VLOOKUP(AC35,データベース!$A$29:$U$78,2))</f>
        <v/>
      </c>
      <c r="E35" s="427"/>
      <c r="F35" s="128"/>
      <c r="G35" s="427" t="str">
        <f>IF(AC35="","",VLOOKUP(AC35,データベース!$A$29:$U$78,5))</f>
        <v/>
      </c>
      <c r="H35" s="427"/>
      <c r="I35" s="129"/>
      <c r="J35" s="410" t="str">
        <f>IF(AC35="","",VLOOKUP(AC35,データベース!$A$29:$U$78,8))</f>
        <v/>
      </c>
      <c r="K35" s="410"/>
      <c r="L35" s="410" t="str">
        <f>IF(AC35="","",VLOOKUP(AC35,データベース!$A$29:$U$78,10))</f>
        <v/>
      </c>
      <c r="M35" s="410"/>
      <c r="N35" s="410" t="str">
        <f>IF(AC35="","",VLOOKUP(AC35,データベース!$A$29:$U$78,12))</f>
        <v/>
      </c>
      <c r="O35" s="410"/>
      <c r="P35" s="130" t="str">
        <f>IF(AC35="","",VLOOKUP(AC35,データベース!$A$29:$U$78,14))</f>
        <v/>
      </c>
      <c r="Q35" s="66" t="str">
        <f t="shared" si="16"/>
        <v/>
      </c>
      <c r="R35" s="66" t="str">
        <f t="shared" si="17"/>
        <v/>
      </c>
      <c r="S35" s="66" t="str">
        <f t="shared" si="18"/>
        <v/>
      </c>
      <c r="T35" s="66" t="str">
        <f t="shared" si="19"/>
        <v/>
      </c>
      <c r="U35" s="66" t="str">
        <f t="shared" si="20"/>
        <v/>
      </c>
      <c r="V35" s="66" t="str">
        <f t="shared" si="21"/>
        <v/>
      </c>
      <c r="W35" s="66" t="str">
        <f t="shared" si="22"/>
        <v/>
      </c>
      <c r="X35" s="66" t="str">
        <f t="shared" si="23"/>
        <v/>
      </c>
      <c r="Y35" s="66" t="str">
        <f t="shared" si="24"/>
        <v/>
      </c>
      <c r="Z35" s="131"/>
      <c r="AA35" s="98"/>
      <c r="AB35" s="409">
        <v>63</v>
      </c>
      <c r="AC35" s="4"/>
      <c r="AE35" s="41">
        <v>24</v>
      </c>
      <c r="AF35" s="41">
        <f t="shared" si="10"/>
        <v>0</v>
      </c>
      <c r="AG35" s="41">
        <f t="shared" si="11"/>
        <v>0</v>
      </c>
      <c r="AH35" s="41">
        <f t="shared" si="12"/>
        <v>0</v>
      </c>
      <c r="AI35" s="41">
        <f t="shared" si="13"/>
        <v>0</v>
      </c>
      <c r="AJ35" s="42" t="str">
        <f>IF(VLOOKUP(AE35,データベース!$A$29:$G$78,2)=0,"",VLOOKUP(AE35,データベース!$A$29:$G$78,2))</f>
        <v/>
      </c>
      <c r="AK35" s="42" t="str">
        <f>IF(VLOOKUP(AE35,データベース!$A$29:$G$78,5)=0,"",VLOOKUP(AE35,データベース!$A$29:$G$78,5))</f>
        <v/>
      </c>
      <c r="AL35" s="43" t="str">
        <f t="shared" si="14"/>
        <v>　</v>
      </c>
    </row>
    <row r="36" spans="1:38" ht="18" customHeight="1">
      <c r="A36" s="370"/>
      <c r="B36" s="174" t="str">
        <f t="shared" si="15"/>
        <v/>
      </c>
      <c r="C36" s="121"/>
      <c r="D36" s="382" t="str">
        <f>IF(AC36="","",VLOOKUP(AC36,データベース!$A$29:$U$78,2))</f>
        <v/>
      </c>
      <c r="E36" s="382"/>
      <c r="F36" s="93"/>
      <c r="G36" s="382" t="str">
        <f>IF(AC36="","",VLOOKUP(AC36,データベース!$A$29:$U$78,5))</f>
        <v/>
      </c>
      <c r="H36" s="382"/>
      <c r="I36" s="94"/>
      <c r="J36" s="361" t="str">
        <f>IF(AC36="","",VLOOKUP(AC36,データベース!$A$29:$U$78,8))</f>
        <v/>
      </c>
      <c r="K36" s="361"/>
      <c r="L36" s="361" t="str">
        <f>IF(AC36="","",VLOOKUP(AC36,データベース!$A$29:$U$78,10))</f>
        <v/>
      </c>
      <c r="M36" s="361"/>
      <c r="N36" s="361" t="str">
        <f>IF(AC36="","",VLOOKUP(AC36,データベース!$A$29:$U$78,12))</f>
        <v/>
      </c>
      <c r="O36" s="361"/>
      <c r="P36" s="95" t="str">
        <f>IF(AC36="","",VLOOKUP(AC36,データベース!$A$29:$U$78,14))</f>
        <v/>
      </c>
      <c r="Q36" s="96" t="str">
        <f t="shared" si="16"/>
        <v/>
      </c>
      <c r="R36" s="96" t="str">
        <f t="shared" si="17"/>
        <v/>
      </c>
      <c r="S36" s="96" t="str">
        <f t="shared" si="18"/>
        <v/>
      </c>
      <c r="T36" s="96" t="str">
        <f t="shared" si="19"/>
        <v/>
      </c>
      <c r="U36" s="96" t="str">
        <f t="shared" si="20"/>
        <v/>
      </c>
      <c r="V36" s="96" t="str">
        <f t="shared" si="21"/>
        <v/>
      </c>
      <c r="W36" s="96" t="str">
        <f t="shared" si="22"/>
        <v/>
      </c>
      <c r="X36" s="96" t="str">
        <f t="shared" si="23"/>
        <v/>
      </c>
      <c r="Y36" s="96" t="str">
        <f t="shared" si="24"/>
        <v/>
      </c>
      <c r="Z36" s="122"/>
      <c r="AA36" s="98"/>
      <c r="AB36" s="380"/>
      <c r="AC36" s="2"/>
      <c r="AE36" s="41">
        <v>25</v>
      </c>
      <c r="AF36" s="41">
        <f t="shared" si="10"/>
        <v>0</v>
      </c>
      <c r="AG36" s="41">
        <f t="shared" si="11"/>
        <v>0</v>
      </c>
      <c r="AH36" s="41">
        <f t="shared" si="12"/>
        <v>0</v>
      </c>
      <c r="AI36" s="41">
        <f t="shared" si="13"/>
        <v>0</v>
      </c>
      <c r="AJ36" s="42" t="str">
        <f>IF(VLOOKUP(AE36,データベース!$A$29:$G$78,2)=0,"",VLOOKUP(AE36,データベース!$A$29:$G$78,2))</f>
        <v/>
      </c>
      <c r="AK36" s="42" t="str">
        <f>IF(VLOOKUP(AE36,データベース!$A$29:$G$78,5)=0,"",VLOOKUP(AE36,データベース!$A$29:$G$78,5))</f>
        <v/>
      </c>
      <c r="AL36" s="43" t="str">
        <f t="shared" si="14"/>
        <v>　</v>
      </c>
    </row>
    <row r="37" spans="1:38" ht="18" customHeight="1">
      <c r="A37" s="370"/>
      <c r="B37" s="174" t="str">
        <f t="shared" si="15"/>
        <v/>
      </c>
      <c r="C37" s="121"/>
      <c r="D37" s="382" t="str">
        <f>IF(AC37="","",VLOOKUP(AC37,データベース!$A$29:$U$78,2))</f>
        <v/>
      </c>
      <c r="E37" s="382"/>
      <c r="F37" s="93"/>
      <c r="G37" s="382" t="str">
        <f>IF(AC37="","",VLOOKUP(AC37,データベース!$A$29:$U$78,5))</f>
        <v/>
      </c>
      <c r="H37" s="382"/>
      <c r="I37" s="94"/>
      <c r="J37" s="361" t="str">
        <f>IF(AC37="","",VLOOKUP(AC37,データベース!$A$29:$U$78,8))</f>
        <v/>
      </c>
      <c r="K37" s="361"/>
      <c r="L37" s="361" t="str">
        <f>IF(AC37="","",VLOOKUP(AC37,データベース!$A$29:$U$78,10))</f>
        <v/>
      </c>
      <c r="M37" s="361"/>
      <c r="N37" s="361" t="str">
        <f>IF(AC37="","",VLOOKUP(AC37,データベース!$A$29:$U$78,12))</f>
        <v/>
      </c>
      <c r="O37" s="361"/>
      <c r="P37" s="95" t="str">
        <f>IF(AC37="","",VLOOKUP(AC37,データベース!$A$29:$U$78,14))</f>
        <v/>
      </c>
      <c r="Q37" s="96" t="str">
        <f t="shared" si="16"/>
        <v/>
      </c>
      <c r="R37" s="96" t="str">
        <f t="shared" si="17"/>
        <v/>
      </c>
      <c r="S37" s="96" t="str">
        <f t="shared" si="18"/>
        <v/>
      </c>
      <c r="T37" s="96" t="str">
        <f t="shared" si="19"/>
        <v/>
      </c>
      <c r="U37" s="96" t="str">
        <f t="shared" si="20"/>
        <v/>
      </c>
      <c r="V37" s="96" t="str">
        <f t="shared" si="21"/>
        <v/>
      </c>
      <c r="W37" s="96" t="str">
        <f t="shared" si="22"/>
        <v/>
      </c>
      <c r="X37" s="96" t="str">
        <f t="shared" si="23"/>
        <v/>
      </c>
      <c r="Y37" s="96" t="str">
        <f t="shared" si="24"/>
        <v/>
      </c>
      <c r="Z37" s="122"/>
      <c r="AA37" s="98"/>
      <c r="AB37" s="380"/>
      <c r="AC37" s="2"/>
      <c r="AE37" s="41">
        <v>26</v>
      </c>
      <c r="AF37" s="41">
        <f t="shared" si="10"/>
        <v>0</v>
      </c>
      <c r="AG37" s="41">
        <f t="shared" si="11"/>
        <v>0</v>
      </c>
      <c r="AH37" s="41">
        <f t="shared" si="12"/>
        <v>0</v>
      </c>
      <c r="AI37" s="41">
        <f t="shared" si="13"/>
        <v>0</v>
      </c>
      <c r="AJ37" s="42" t="str">
        <f>IF(VLOOKUP(AE37,データベース!$A$29:$G$78,2)=0,"",VLOOKUP(AE37,データベース!$A$29:$G$78,2))</f>
        <v/>
      </c>
      <c r="AK37" s="42" t="str">
        <f>IF(VLOOKUP(AE37,データベース!$A$29:$G$78,5)=0,"",VLOOKUP(AE37,データベース!$A$29:$G$78,5))</f>
        <v/>
      </c>
      <c r="AL37" s="43" t="str">
        <f t="shared" si="14"/>
        <v>　</v>
      </c>
    </row>
    <row r="38" spans="1:38" ht="18" customHeight="1" thickBot="1">
      <c r="A38" s="371"/>
      <c r="B38" s="175" t="str">
        <f t="shared" si="15"/>
        <v/>
      </c>
      <c r="C38" s="125"/>
      <c r="D38" s="408" t="str">
        <f>IF(AC38="","",VLOOKUP(AC38,データベース!$A$29:$U$78,2))</f>
        <v/>
      </c>
      <c r="E38" s="408"/>
      <c r="F38" s="101"/>
      <c r="G38" s="408" t="str">
        <f>IF(AC38="","",VLOOKUP(AC38,データベース!$A$29:$U$78,5))</f>
        <v/>
      </c>
      <c r="H38" s="408"/>
      <c r="I38" s="102"/>
      <c r="J38" s="383" t="str">
        <f>IF(AC38="","",VLOOKUP(AC38,データベース!$A$29:$U$78,8))</f>
        <v/>
      </c>
      <c r="K38" s="383"/>
      <c r="L38" s="383" t="str">
        <f>IF(AC38="","",VLOOKUP(AC38,データベース!$A$29:$U$78,10))</f>
        <v/>
      </c>
      <c r="M38" s="383"/>
      <c r="N38" s="383" t="str">
        <f>IF(AC38="","",VLOOKUP(AC38,データベース!$A$29:$U$78,12))</f>
        <v/>
      </c>
      <c r="O38" s="383"/>
      <c r="P38" s="103" t="str">
        <f>IF(AC38="","",VLOOKUP(AC38,データベース!$A$29:$U$78,14))</f>
        <v/>
      </c>
      <c r="Q38" s="104" t="str">
        <f t="shared" si="16"/>
        <v/>
      </c>
      <c r="R38" s="104" t="str">
        <f t="shared" si="17"/>
        <v/>
      </c>
      <c r="S38" s="104" t="str">
        <f t="shared" si="18"/>
        <v/>
      </c>
      <c r="T38" s="104" t="str">
        <f t="shared" si="19"/>
        <v/>
      </c>
      <c r="U38" s="104" t="str">
        <f t="shared" si="20"/>
        <v/>
      </c>
      <c r="V38" s="104" t="str">
        <f t="shared" si="21"/>
        <v/>
      </c>
      <c r="W38" s="104" t="str">
        <f t="shared" si="22"/>
        <v/>
      </c>
      <c r="X38" s="104" t="str">
        <f t="shared" si="23"/>
        <v/>
      </c>
      <c r="Y38" s="104" t="str">
        <f t="shared" si="24"/>
        <v/>
      </c>
      <c r="Z38" s="126"/>
      <c r="AA38" s="98"/>
      <c r="AB38" s="405"/>
      <c r="AC38" s="3"/>
      <c r="AE38" s="41">
        <v>27</v>
      </c>
      <c r="AF38" s="41">
        <f t="shared" si="10"/>
        <v>0</v>
      </c>
      <c r="AG38" s="41">
        <f t="shared" si="11"/>
        <v>0</v>
      </c>
      <c r="AH38" s="41">
        <f t="shared" si="12"/>
        <v>0</v>
      </c>
      <c r="AI38" s="41">
        <f t="shared" si="13"/>
        <v>0</v>
      </c>
      <c r="AJ38" s="42" t="str">
        <f>IF(VLOOKUP(AE38,データベース!$A$29:$G$78,2)=0,"",VLOOKUP(AE38,データベース!$A$29:$G$78,2))</f>
        <v/>
      </c>
      <c r="AK38" s="42" t="str">
        <f>IF(VLOOKUP(AE38,データベース!$A$29:$G$78,5)=0,"",VLOOKUP(AE38,データベース!$A$29:$G$78,5))</f>
        <v/>
      </c>
      <c r="AL38" s="43" t="str">
        <f t="shared" si="14"/>
        <v>　</v>
      </c>
    </row>
    <row r="39" spans="1:38" ht="18" customHeight="1">
      <c r="A39" s="369" t="s">
        <v>51</v>
      </c>
      <c r="B39" s="173" t="str">
        <f t="shared" si="15"/>
        <v/>
      </c>
      <c r="C39" s="127"/>
      <c r="D39" s="427" t="str">
        <f>IF(AC39="","",VLOOKUP(AC39,データベース!$A$29:$U$78,2))</f>
        <v/>
      </c>
      <c r="E39" s="427"/>
      <c r="F39" s="128"/>
      <c r="G39" s="427" t="str">
        <f>IF(AC39="","",VLOOKUP(AC39,データベース!$A$29:$U$78,5))</f>
        <v/>
      </c>
      <c r="H39" s="427"/>
      <c r="I39" s="129"/>
      <c r="J39" s="410" t="str">
        <f>IF(AC39="","",VLOOKUP(AC39,データベース!$A$29:$U$78,8))</f>
        <v/>
      </c>
      <c r="K39" s="410"/>
      <c r="L39" s="410" t="str">
        <f>IF(AC39="","",VLOOKUP(AC39,データベース!$A$29:$U$78,10))</f>
        <v/>
      </c>
      <c r="M39" s="410"/>
      <c r="N39" s="410" t="str">
        <f>IF(AC39="","",VLOOKUP(AC39,データベース!$A$29:$U$78,12))</f>
        <v/>
      </c>
      <c r="O39" s="410"/>
      <c r="P39" s="130" t="str">
        <f>IF(AC39="","",VLOOKUP(AC39,データベース!$A$29:$U$78,14))</f>
        <v/>
      </c>
      <c r="Q39" s="66" t="str">
        <f t="shared" si="16"/>
        <v/>
      </c>
      <c r="R39" s="66" t="str">
        <f t="shared" si="17"/>
        <v/>
      </c>
      <c r="S39" s="66" t="str">
        <f t="shared" si="18"/>
        <v/>
      </c>
      <c r="T39" s="66" t="str">
        <f t="shared" si="19"/>
        <v/>
      </c>
      <c r="U39" s="66" t="str">
        <f t="shared" si="20"/>
        <v/>
      </c>
      <c r="V39" s="66" t="str">
        <f t="shared" si="21"/>
        <v/>
      </c>
      <c r="W39" s="66" t="str">
        <f t="shared" si="22"/>
        <v/>
      </c>
      <c r="X39" s="66" t="str">
        <f t="shared" si="23"/>
        <v/>
      </c>
      <c r="Y39" s="66" t="str">
        <f t="shared" si="24"/>
        <v/>
      </c>
      <c r="Z39" s="131"/>
      <c r="AA39" s="98"/>
      <c r="AB39" s="409">
        <v>57</v>
      </c>
      <c r="AC39" s="4"/>
      <c r="AE39" s="41">
        <v>28</v>
      </c>
      <c r="AF39" s="41">
        <f t="shared" si="10"/>
        <v>0</v>
      </c>
      <c r="AG39" s="41">
        <f t="shared" si="11"/>
        <v>0</v>
      </c>
      <c r="AH39" s="41">
        <f t="shared" si="12"/>
        <v>0</v>
      </c>
      <c r="AI39" s="41">
        <f t="shared" si="13"/>
        <v>0</v>
      </c>
      <c r="AJ39" s="42" t="str">
        <f>IF(VLOOKUP(AE39,データベース!$A$29:$G$78,2)=0,"",VLOOKUP(AE39,データベース!$A$29:$G$78,2))</f>
        <v/>
      </c>
      <c r="AK39" s="42" t="str">
        <f>IF(VLOOKUP(AE39,データベース!$A$29:$G$78,5)=0,"",VLOOKUP(AE39,データベース!$A$29:$G$78,5))</f>
        <v/>
      </c>
      <c r="AL39" s="43" t="str">
        <f t="shared" si="14"/>
        <v>　</v>
      </c>
    </row>
    <row r="40" spans="1:38" ht="18" customHeight="1">
      <c r="A40" s="370"/>
      <c r="B40" s="174" t="str">
        <f t="shared" si="15"/>
        <v/>
      </c>
      <c r="C40" s="121"/>
      <c r="D40" s="382" t="str">
        <f>IF(AC40="","",VLOOKUP(AC40,データベース!$A$29:$U$78,2))</f>
        <v/>
      </c>
      <c r="E40" s="382"/>
      <c r="F40" s="93"/>
      <c r="G40" s="382" t="str">
        <f>IF(AC40="","",VLOOKUP(AC40,データベース!$A$29:$U$78,5))</f>
        <v/>
      </c>
      <c r="H40" s="382"/>
      <c r="I40" s="94"/>
      <c r="J40" s="361" t="str">
        <f>IF(AC40="","",VLOOKUP(AC40,データベース!$A$29:$U$78,8))</f>
        <v/>
      </c>
      <c r="K40" s="361"/>
      <c r="L40" s="361" t="str">
        <f>IF(AC40="","",VLOOKUP(AC40,データベース!$A$29:$U$78,10))</f>
        <v/>
      </c>
      <c r="M40" s="361"/>
      <c r="N40" s="361" t="str">
        <f>IF(AC40="","",VLOOKUP(AC40,データベース!$A$29:$U$78,12))</f>
        <v/>
      </c>
      <c r="O40" s="361"/>
      <c r="P40" s="95" t="str">
        <f>IF(AC40="","",VLOOKUP(AC40,データベース!$A$29:$U$78,14))</f>
        <v/>
      </c>
      <c r="Q40" s="96" t="str">
        <f t="shared" si="16"/>
        <v/>
      </c>
      <c r="R40" s="96" t="str">
        <f t="shared" si="17"/>
        <v/>
      </c>
      <c r="S40" s="96" t="str">
        <f t="shared" si="18"/>
        <v/>
      </c>
      <c r="T40" s="96" t="str">
        <f t="shared" si="19"/>
        <v/>
      </c>
      <c r="U40" s="96" t="str">
        <f t="shared" si="20"/>
        <v/>
      </c>
      <c r="V40" s="96" t="str">
        <f t="shared" si="21"/>
        <v/>
      </c>
      <c r="W40" s="96" t="str">
        <f t="shared" si="22"/>
        <v/>
      </c>
      <c r="X40" s="96" t="str">
        <f t="shared" si="23"/>
        <v/>
      </c>
      <c r="Y40" s="96" t="str">
        <f t="shared" si="24"/>
        <v/>
      </c>
      <c r="Z40" s="122"/>
      <c r="AA40" s="98"/>
      <c r="AB40" s="380"/>
      <c r="AC40" s="2"/>
      <c r="AE40" s="41">
        <v>29</v>
      </c>
      <c r="AF40" s="41">
        <f t="shared" si="10"/>
        <v>0</v>
      </c>
      <c r="AG40" s="41">
        <f t="shared" si="11"/>
        <v>0</v>
      </c>
      <c r="AH40" s="41">
        <f t="shared" si="12"/>
        <v>0</v>
      </c>
      <c r="AI40" s="41">
        <f t="shared" si="13"/>
        <v>0</v>
      </c>
      <c r="AJ40" s="42" t="str">
        <f>IF(VLOOKUP(AE40,データベース!$A$29:$G$78,2)=0,"",VLOOKUP(AE40,データベース!$A$29:$G$78,2))</f>
        <v/>
      </c>
      <c r="AK40" s="42" t="str">
        <f>IF(VLOOKUP(AE40,データベース!$A$29:$G$78,5)=0,"",VLOOKUP(AE40,データベース!$A$29:$G$78,5))</f>
        <v/>
      </c>
      <c r="AL40" s="43" t="str">
        <f t="shared" si="14"/>
        <v>　</v>
      </c>
    </row>
    <row r="41" spans="1:38" ht="18" customHeight="1">
      <c r="A41" s="370"/>
      <c r="B41" s="174" t="str">
        <f t="shared" si="15"/>
        <v/>
      </c>
      <c r="C41" s="121"/>
      <c r="D41" s="382" t="str">
        <f>IF(AC41="","",VLOOKUP(AC41,データベース!$A$29:$U$78,2))</f>
        <v/>
      </c>
      <c r="E41" s="382"/>
      <c r="F41" s="93"/>
      <c r="G41" s="382" t="str">
        <f>IF(AC41="","",VLOOKUP(AC41,データベース!$A$29:$U$78,5))</f>
        <v/>
      </c>
      <c r="H41" s="382"/>
      <c r="I41" s="94"/>
      <c r="J41" s="361" t="str">
        <f>IF(AC41="","",VLOOKUP(AC41,データベース!$A$29:$U$78,8))</f>
        <v/>
      </c>
      <c r="K41" s="361"/>
      <c r="L41" s="361" t="str">
        <f>IF(AC41="","",VLOOKUP(AC41,データベース!$A$29:$U$78,10))</f>
        <v/>
      </c>
      <c r="M41" s="361"/>
      <c r="N41" s="361" t="str">
        <f>IF(AC41="","",VLOOKUP(AC41,データベース!$A$29:$U$78,12))</f>
        <v/>
      </c>
      <c r="O41" s="361"/>
      <c r="P41" s="95" t="str">
        <f>IF(AC41="","",VLOOKUP(AC41,データベース!$A$29:$U$78,14))</f>
        <v/>
      </c>
      <c r="Q41" s="96" t="str">
        <f t="shared" si="16"/>
        <v/>
      </c>
      <c r="R41" s="96" t="str">
        <f t="shared" si="17"/>
        <v/>
      </c>
      <c r="S41" s="96" t="str">
        <f t="shared" si="18"/>
        <v/>
      </c>
      <c r="T41" s="96" t="str">
        <f t="shared" si="19"/>
        <v/>
      </c>
      <c r="U41" s="96" t="str">
        <f t="shared" si="20"/>
        <v/>
      </c>
      <c r="V41" s="96" t="str">
        <f t="shared" si="21"/>
        <v/>
      </c>
      <c r="W41" s="96" t="str">
        <f t="shared" si="22"/>
        <v/>
      </c>
      <c r="X41" s="96" t="str">
        <f t="shared" si="23"/>
        <v/>
      </c>
      <c r="Y41" s="96" t="str">
        <f t="shared" si="24"/>
        <v/>
      </c>
      <c r="Z41" s="122"/>
      <c r="AA41" s="98"/>
      <c r="AB41" s="380"/>
      <c r="AC41" s="2"/>
      <c r="AE41" s="41">
        <v>30</v>
      </c>
      <c r="AF41" s="41">
        <f t="shared" si="10"/>
        <v>0</v>
      </c>
      <c r="AG41" s="41">
        <f t="shared" si="11"/>
        <v>0</v>
      </c>
      <c r="AH41" s="41">
        <f t="shared" si="12"/>
        <v>0</v>
      </c>
      <c r="AI41" s="41">
        <f t="shared" si="13"/>
        <v>0</v>
      </c>
      <c r="AJ41" s="42" t="str">
        <f>IF(VLOOKUP(AE41,データベース!$A$29:$G$78,2)=0,"",VLOOKUP(AE41,データベース!$A$29:$G$78,2))</f>
        <v/>
      </c>
      <c r="AK41" s="42" t="str">
        <f>IF(VLOOKUP(AE41,データベース!$A$29:$G$78,5)=0,"",VLOOKUP(AE41,データベース!$A$29:$G$78,5))</f>
        <v/>
      </c>
      <c r="AL41" s="43" t="str">
        <f t="shared" si="14"/>
        <v>　</v>
      </c>
    </row>
    <row r="42" spans="1:38" ht="18" customHeight="1" thickBot="1">
      <c r="A42" s="371"/>
      <c r="B42" s="175" t="str">
        <f t="shared" si="15"/>
        <v/>
      </c>
      <c r="C42" s="125"/>
      <c r="D42" s="408" t="str">
        <f>IF(AC42="","",VLOOKUP(AC42,データベース!$A$29:$U$78,2))</f>
        <v/>
      </c>
      <c r="E42" s="408"/>
      <c r="F42" s="101"/>
      <c r="G42" s="408" t="str">
        <f>IF(AC42="","",VLOOKUP(AC42,データベース!$A$29:$U$78,5))</f>
        <v/>
      </c>
      <c r="H42" s="408"/>
      <c r="I42" s="102"/>
      <c r="J42" s="383" t="str">
        <f>IF(AC42="","",VLOOKUP(AC42,データベース!$A$29:$U$78,8))</f>
        <v/>
      </c>
      <c r="K42" s="383"/>
      <c r="L42" s="383" t="str">
        <f>IF(AC42="","",VLOOKUP(AC42,データベース!$A$29:$U$78,10))</f>
        <v/>
      </c>
      <c r="M42" s="383"/>
      <c r="N42" s="383" t="str">
        <f>IF(AC42="","",VLOOKUP(AC42,データベース!$A$29:$U$78,12))</f>
        <v/>
      </c>
      <c r="O42" s="383"/>
      <c r="P42" s="103" t="str">
        <f>IF(AC42="","",VLOOKUP(AC42,データベース!$A$29:$U$78,14))</f>
        <v/>
      </c>
      <c r="Q42" s="104" t="str">
        <f t="shared" si="16"/>
        <v/>
      </c>
      <c r="R42" s="104" t="str">
        <f t="shared" si="17"/>
        <v/>
      </c>
      <c r="S42" s="104" t="str">
        <f t="shared" si="18"/>
        <v/>
      </c>
      <c r="T42" s="104" t="str">
        <f t="shared" si="19"/>
        <v/>
      </c>
      <c r="U42" s="104" t="str">
        <f t="shared" si="20"/>
        <v/>
      </c>
      <c r="V42" s="104" t="str">
        <f t="shared" si="21"/>
        <v/>
      </c>
      <c r="W42" s="104" t="str">
        <f t="shared" si="22"/>
        <v/>
      </c>
      <c r="X42" s="104" t="str">
        <f t="shared" si="23"/>
        <v/>
      </c>
      <c r="Y42" s="104" t="str">
        <f t="shared" si="24"/>
        <v/>
      </c>
      <c r="Z42" s="126"/>
      <c r="AA42" s="98"/>
      <c r="AB42" s="405"/>
      <c r="AC42" s="3"/>
      <c r="AE42" s="41">
        <v>31</v>
      </c>
      <c r="AF42" s="41">
        <f t="shared" si="10"/>
        <v>0</v>
      </c>
      <c r="AG42" s="41">
        <f t="shared" si="11"/>
        <v>0</v>
      </c>
      <c r="AH42" s="41">
        <f t="shared" si="12"/>
        <v>0</v>
      </c>
      <c r="AI42" s="41">
        <f t="shared" si="13"/>
        <v>0</v>
      </c>
      <c r="AJ42" s="42" t="str">
        <f>IF(VLOOKUP(AE42,データベース!$A$29:$G$78,2)=0,"",VLOOKUP(AE42,データベース!$A$29:$G$78,2))</f>
        <v/>
      </c>
      <c r="AK42" s="42" t="str">
        <f>IF(VLOOKUP(AE42,データベース!$A$29:$G$78,5)=0,"",VLOOKUP(AE42,データベース!$A$29:$G$78,5))</f>
        <v/>
      </c>
      <c r="AL42" s="43" t="str">
        <f t="shared" si="14"/>
        <v>　</v>
      </c>
    </row>
    <row r="43" spans="1:38" ht="18" customHeight="1">
      <c r="A43" s="369" t="s">
        <v>39</v>
      </c>
      <c r="B43" s="173" t="str">
        <f t="shared" si="15"/>
        <v/>
      </c>
      <c r="C43" s="127"/>
      <c r="D43" s="427" t="str">
        <f>IF(AC43="","",VLOOKUP(AC43,データベース!$A$29:$U$78,2))</f>
        <v/>
      </c>
      <c r="E43" s="427"/>
      <c r="F43" s="128"/>
      <c r="G43" s="427" t="str">
        <f>IF(AC43="","",VLOOKUP(AC43,データベース!$A$29:$U$78,5))</f>
        <v/>
      </c>
      <c r="H43" s="427"/>
      <c r="I43" s="129"/>
      <c r="J43" s="410" t="str">
        <f>IF(AC43="","",VLOOKUP(AC43,データベース!$A$29:$U$78,8))</f>
        <v/>
      </c>
      <c r="K43" s="410"/>
      <c r="L43" s="410" t="str">
        <f>IF(AC43="","",VLOOKUP(AC43,データベース!$A$29:$U$78,10))</f>
        <v/>
      </c>
      <c r="M43" s="410"/>
      <c r="N43" s="410" t="str">
        <f>IF(AC43="","",VLOOKUP(AC43,データベース!$A$29:$U$78,12))</f>
        <v/>
      </c>
      <c r="O43" s="410"/>
      <c r="P43" s="130" t="str">
        <f>IF(AC43="","",VLOOKUP(AC43,データベース!$A$29:$U$78,14))</f>
        <v/>
      </c>
      <c r="Q43" s="66" t="str">
        <f t="shared" si="16"/>
        <v/>
      </c>
      <c r="R43" s="66" t="str">
        <f t="shared" si="17"/>
        <v/>
      </c>
      <c r="S43" s="66" t="str">
        <f t="shared" si="18"/>
        <v/>
      </c>
      <c r="T43" s="66" t="str">
        <f t="shared" si="19"/>
        <v/>
      </c>
      <c r="U43" s="66" t="str">
        <f t="shared" si="20"/>
        <v/>
      </c>
      <c r="V43" s="66" t="str">
        <f t="shared" si="21"/>
        <v/>
      </c>
      <c r="W43" s="66" t="str">
        <f t="shared" si="22"/>
        <v/>
      </c>
      <c r="X43" s="66" t="str">
        <f t="shared" si="23"/>
        <v/>
      </c>
      <c r="Y43" s="66" t="str">
        <f t="shared" si="24"/>
        <v/>
      </c>
      <c r="Z43" s="131"/>
      <c r="AA43" s="98"/>
      <c r="AB43" s="409">
        <v>52</v>
      </c>
      <c r="AC43" s="4"/>
      <c r="AE43" s="41">
        <v>32</v>
      </c>
      <c r="AF43" s="41">
        <f t="shared" si="10"/>
        <v>0</v>
      </c>
      <c r="AG43" s="41">
        <f t="shared" si="11"/>
        <v>0</v>
      </c>
      <c r="AH43" s="41">
        <f t="shared" si="12"/>
        <v>0</v>
      </c>
      <c r="AI43" s="41">
        <f t="shared" si="13"/>
        <v>0</v>
      </c>
      <c r="AJ43" s="42" t="str">
        <f>IF(VLOOKUP(AE43,データベース!$A$29:$G$78,2)=0,"",VLOOKUP(AE43,データベース!$A$29:$G$78,2))</f>
        <v/>
      </c>
      <c r="AK43" s="42" t="str">
        <f>IF(VLOOKUP(AE43,データベース!$A$29:$G$78,5)=0,"",VLOOKUP(AE43,データベース!$A$29:$G$78,5))</f>
        <v/>
      </c>
      <c r="AL43" s="43" t="str">
        <f t="shared" si="14"/>
        <v>　</v>
      </c>
    </row>
    <row r="44" spans="1:38" ht="18" customHeight="1">
      <c r="A44" s="370"/>
      <c r="B44" s="174" t="str">
        <f t="shared" si="15"/>
        <v/>
      </c>
      <c r="C44" s="121"/>
      <c r="D44" s="382" t="str">
        <f>IF(AC44="","",VLOOKUP(AC44,データベース!$A$29:$U$78,2))</f>
        <v/>
      </c>
      <c r="E44" s="382"/>
      <c r="F44" s="93"/>
      <c r="G44" s="382" t="str">
        <f>IF(AC44="","",VLOOKUP(AC44,データベース!$A$29:$U$78,5))</f>
        <v/>
      </c>
      <c r="H44" s="382"/>
      <c r="I44" s="94"/>
      <c r="J44" s="361" t="str">
        <f>IF(AC44="","",VLOOKUP(AC44,データベース!$A$29:$U$78,8))</f>
        <v/>
      </c>
      <c r="K44" s="361"/>
      <c r="L44" s="361" t="str">
        <f>IF(AC44="","",VLOOKUP(AC44,データベース!$A$29:$U$78,10))</f>
        <v/>
      </c>
      <c r="M44" s="361"/>
      <c r="N44" s="361" t="str">
        <f>IF(AC44="","",VLOOKUP(AC44,データベース!$A$29:$U$78,12))</f>
        <v/>
      </c>
      <c r="O44" s="361"/>
      <c r="P44" s="95" t="str">
        <f>IF(AC44="","",VLOOKUP(AC44,データベース!$A$29:$U$78,14))</f>
        <v/>
      </c>
      <c r="Q44" s="96" t="str">
        <f t="shared" si="16"/>
        <v/>
      </c>
      <c r="R44" s="96" t="str">
        <f t="shared" si="17"/>
        <v/>
      </c>
      <c r="S44" s="96" t="str">
        <f t="shared" si="18"/>
        <v/>
      </c>
      <c r="T44" s="96" t="str">
        <f t="shared" si="19"/>
        <v/>
      </c>
      <c r="U44" s="96" t="str">
        <f t="shared" si="20"/>
        <v/>
      </c>
      <c r="V44" s="96" t="str">
        <f t="shared" si="21"/>
        <v/>
      </c>
      <c r="W44" s="96" t="str">
        <f t="shared" si="22"/>
        <v/>
      </c>
      <c r="X44" s="96" t="str">
        <f t="shared" si="23"/>
        <v/>
      </c>
      <c r="Y44" s="96" t="str">
        <f t="shared" si="24"/>
        <v/>
      </c>
      <c r="Z44" s="122"/>
      <c r="AA44" s="98"/>
      <c r="AB44" s="380"/>
      <c r="AC44" s="2"/>
      <c r="AE44" s="41">
        <v>33</v>
      </c>
      <c r="AF44" s="41">
        <f t="shared" si="10"/>
        <v>0</v>
      </c>
      <c r="AG44" s="41">
        <f t="shared" si="11"/>
        <v>0</v>
      </c>
      <c r="AH44" s="41">
        <f t="shared" si="12"/>
        <v>0</v>
      </c>
      <c r="AI44" s="41">
        <f t="shared" si="13"/>
        <v>0</v>
      </c>
      <c r="AJ44" s="42" t="str">
        <f>IF(VLOOKUP(AE44,データベース!$A$29:$G$78,2)=0,"",VLOOKUP(AE44,データベース!$A$29:$G$78,2))</f>
        <v/>
      </c>
      <c r="AK44" s="42" t="str">
        <f>IF(VLOOKUP(AE44,データベース!$A$29:$G$78,5)=0,"",VLOOKUP(AE44,データベース!$A$29:$G$78,5))</f>
        <v/>
      </c>
      <c r="AL44" s="43" t="str">
        <f t="shared" si="14"/>
        <v>　</v>
      </c>
    </row>
    <row r="45" spans="1:38" ht="18" customHeight="1">
      <c r="A45" s="370"/>
      <c r="B45" s="174" t="str">
        <f t="shared" si="15"/>
        <v/>
      </c>
      <c r="C45" s="121"/>
      <c r="D45" s="382" t="str">
        <f>IF(AC45="","",VLOOKUP(AC45,データベース!$A$29:$U$78,2))</f>
        <v/>
      </c>
      <c r="E45" s="382"/>
      <c r="F45" s="93"/>
      <c r="G45" s="382" t="str">
        <f>IF(AC45="","",VLOOKUP(AC45,データベース!$A$29:$U$78,5))</f>
        <v/>
      </c>
      <c r="H45" s="382"/>
      <c r="I45" s="94"/>
      <c r="J45" s="361" t="str">
        <f>IF(AC45="","",VLOOKUP(AC45,データベース!$A$29:$U$78,8))</f>
        <v/>
      </c>
      <c r="K45" s="361"/>
      <c r="L45" s="361" t="str">
        <f>IF(AC45="","",VLOOKUP(AC45,データベース!$A$29:$U$78,10))</f>
        <v/>
      </c>
      <c r="M45" s="361"/>
      <c r="N45" s="361" t="str">
        <f>IF(AC45="","",VLOOKUP(AC45,データベース!$A$29:$U$78,12))</f>
        <v/>
      </c>
      <c r="O45" s="361"/>
      <c r="P45" s="95" t="str">
        <f>IF(AC45="","",VLOOKUP(AC45,データベース!$A$29:$U$78,14))</f>
        <v/>
      </c>
      <c r="Q45" s="96" t="str">
        <f t="shared" si="16"/>
        <v/>
      </c>
      <c r="R45" s="96" t="str">
        <f t="shared" si="17"/>
        <v/>
      </c>
      <c r="S45" s="96" t="str">
        <f t="shared" si="18"/>
        <v/>
      </c>
      <c r="T45" s="96" t="str">
        <f t="shared" si="19"/>
        <v/>
      </c>
      <c r="U45" s="96" t="str">
        <f t="shared" si="20"/>
        <v/>
      </c>
      <c r="V45" s="96" t="str">
        <f t="shared" si="21"/>
        <v/>
      </c>
      <c r="W45" s="96" t="str">
        <f t="shared" si="22"/>
        <v/>
      </c>
      <c r="X45" s="96" t="str">
        <f t="shared" si="23"/>
        <v/>
      </c>
      <c r="Y45" s="96" t="str">
        <f t="shared" si="24"/>
        <v/>
      </c>
      <c r="Z45" s="122"/>
      <c r="AA45" s="98"/>
      <c r="AB45" s="380"/>
      <c r="AC45" s="2"/>
      <c r="AE45" s="41">
        <v>34</v>
      </c>
      <c r="AF45" s="41">
        <f t="shared" si="10"/>
        <v>0</v>
      </c>
      <c r="AG45" s="41">
        <f t="shared" si="11"/>
        <v>0</v>
      </c>
      <c r="AH45" s="41">
        <f t="shared" si="12"/>
        <v>0</v>
      </c>
      <c r="AI45" s="41">
        <f t="shared" si="13"/>
        <v>0</v>
      </c>
      <c r="AJ45" s="42" t="str">
        <f>IF(VLOOKUP(AE45,データベース!$A$29:$G$78,2)=0,"",VLOOKUP(AE45,データベース!$A$29:$G$78,2))</f>
        <v/>
      </c>
      <c r="AK45" s="42" t="str">
        <f>IF(VLOOKUP(AE45,データベース!$A$29:$G$78,5)=0,"",VLOOKUP(AE45,データベース!$A$29:$G$78,5))</f>
        <v/>
      </c>
      <c r="AL45" s="43" t="str">
        <f t="shared" si="14"/>
        <v>　</v>
      </c>
    </row>
    <row r="46" spans="1:38" ht="18" customHeight="1" thickBot="1">
      <c r="A46" s="371"/>
      <c r="B46" s="175" t="str">
        <f t="shared" si="15"/>
        <v/>
      </c>
      <c r="C46" s="125"/>
      <c r="D46" s="408" t="str">
        <f>IF(AC46="","",VLOOKUP(AC46,データベース!$A$29:$U$78,2))</f>
        <v/>
      </c>
      <c r="E46" s="408"/>
      <c r="F46" s="101"/>
      <c r="G46" s="408" t="str">
        <f>IF(AC46="","",VLOOKUP(AC46,データベース!$A$29:$U$78,5))</f>
        <v/>
      </c>
      <c r="H46" s="408"/>
      <c r="I46" s="102"/>
      <c r="J46" s="383" t="str">
        <f>IF(AC46="","",VLOOKUP(AC46,データベース!$A$29:$U$78,8))</f>
        <v/>
      </c>
      <c r="K46" s="383"/>
      <c r="L46" s="383" t="str">
        <f>IF(AC46="","",VLOOKUP(AC46,データベース!$A$29:$U$78,10))</f>
        <v/>
      </c>
      <c r="M46" s="383"/>
      <c r="N46" s="383" t="str">
        <f>IF(AC46="","",VLOOKUP(AC46,データベース!$A$29:$U$78,12))</f>
        <v/>
      </c>
      <c r="O46" s="383"/>
      <c r="P46" s="103" t="str">
        <f>IF(AC46="","",VLOOKUP(AC46,データベース!$A$29:$U$78,14))</f>
        <v/>
      </c>
      <c r="Q46" s="104" t="str">
        <f t="shared" si="16"/>
        <v/>
      </c>
      <c r="R46" s="104" t="str">
        <f t="shared" si="17"/>
        <v/>
      </c>
      <c r="S46" s="104" t="str">
        <f t="shared" si="18"/>
        <v/>
      </c>
      <c r="T46" s="104" t="str">
        <f t="shared" si="19"/>
        <v/>
      </c>
      <c r="U46" s="104" t="str">
        <f t="shared" si="20"/>
        <v/>
      </c>
      <c r="V46" s="104" t="str">
        <f t="shared" si="21"/>
        <v/>
      </c>
      <c r="W46" s="104" t="str">
        <f t="shared" si="22"/>
        <v/>
      </c>
      <c r="X46" s="104" t="str">
        <f t="shared" si="23"/>
        <v/>
      </c>
      <c r="Y46" s="104" t="str">
        <f t="shared" si="24"/>
        <v/>
      </c>
      <c r="Z46" s="126"/>
      <c r="AA46" s="98"/>
      <c r="AB46" s="405"/>
      <c r="AC46" s="3"/>
      <c r="AE46" s="41">
        <v>35</v>
      </c>
      <c r="AF46" s="41">
        <f t="shared" si="10"/>
        <v>0</v>
      </c>
      <c r="AG46" s="41">
        <f t="shared" si="11"/>
        <v>0</v>
      </c>
      <c r="AH46" s="41">
        <f t="shared" si="12"/>
        <v>0</v>
      </c>
      <c r="AI46" s="41">
        <f t="shared" si="13"/>
        <v>0</v>
      </c>
      <c r="AJ46" s="42" t="str">
        <f>IF(VLOOKUP(AE46,データベース!$A$29:$G$78,2)=0,"",VLOOKUP(AE46,データベース!$A$29:$G$78,2))</f>
        <v/>
      </c>
      <c r="AK46" s="42" t="str">
        <f>IF(VLOOKUP(AE46,データベース!$A$29:$G$78,5)=0,"",VLOOKUP(AE46,データベース!$A$29:$G$78,5))</f>
        <v/>
      </c>
      <c r="AL46" s="43" t="str">
        <f t="shared" si="14"/>
        <v>　</v>
      </c>
    </row>
    <row r="47" spans="1:38" ht="18" customHeight="1">
      <c r="A47" s="369" t="s">
        <v>40</v>
      </c>
      <c r="B47" s="173" t="str">
        <f t="shared" si="15"/>
        <v/>
      </c>
      <c r="C47" s="127"/>
      <c r="D47" s="427" t="str">
        <f>IF(AC47="","",VLOOKUP(AC47,データベース!$A$29:$U$78,2))</f>
        <v/>
      </c>
      <c r="E47" s="427"/>
      <c r="F47" s="185"/>
      <c r="G47" s="427" t="str">
        <f>IF(AC47="","",VLOOKUP(AC47,データベース!$A$29:$U$78,5))</f>
        <v/>
      </c>
      <c r="H47" s="427"/>
      <c r="I47" s="129"/>
      <c r="J47" s="410" t="str">
        <f>IF(AC47="","",VLOOKUP(AC47,データベース!$A$29:$U$78,8))</f>
        <v/>
      </c>
      <c r="K47" s="410"/>
      <c r="L47" s="410" t="str">
        <f>IF(AC47="","",VLOOKUP(AC47,データベース!$A$29:$U$78,10))</f>
        <v/>
      </c>
      <c r="M47" s="410"/>
      <c r="N47" s="410" t="str">
        <f>IF(AC47="","",VLOOKUP(AC47,データベース!$A$29:$U$78,12))</f>
        <v/>
      </c>
      <c r="O47" s="410"/>
      <c r="P47" s="130" t="str">
        <f>IF(AC47="","",VLOOKUP(AC47,データベース!$A$29:$U$78,14))</f>
        <v/>
      </c>
      <c r="Q47" s="66" t="str">
        <f t="shared" si="16"/>
        <v/>
      </c>
      <c r="R47" s="66" t="str">
        <f t="shared" si="17"/>
        <v/>
      </c>
      <c r="S47" s="66" t="str">
        <f t="shared" si="18"/>
        <v/>
      </c>
      <c r="T47" s="66" t="str">
        <f t="shared" si="19"/>
        <v/>
      </c>
      <c r="U47" s="66" t="str">
        <f t="shared" si="20"/>
        <v/>
      </c>
      <c r="V47" s="66" t="str">
        <f t="shared" si="21"/>
        <v/>
      </c>
      <c r="W47" s="66" t="str">
        <f t="shared" si="22"/>
        <v/>
      </c>
      <c r="X47" s="66" t="str">
        <f t="shared" si="23"/>
        <v/>
      </c>
      <c r="Y47" s="66" t="str">
        <f t="shared" si="24"/>
        <v/>
      </c>
      <c r="Z47" s="131"/>
      <c r="AA47" s="98"/>
      <c r="AB47" s="409">
        <v>48</v>
      </c>
      <c r="AC47" s="4"/>
      <c r="AE47" s="41">
        <v>36</v>
      </c>
      <c r="AF47" s="41">
        <f t="shared" si="10"/>
        <v>0</v>
      </c>
      <c r="AG47" s="41">
        <f t="shared" si="11"/>
        <v>0</v>
      </c>
      <c r="AH47" s="41">
        <f t="shared" si="12"/>
        <v>0</v>
      </c>
      <c r="AI47" s="41">
        <f t="shared" si="13"/>
        <v>0</v>
      </c>
      <c r="AJ47" s="42" t="str">
        <f>IF(VLOOKUP(AE47,データベース!$A$29:$G$78,2)=0,"",VLOOKUP(AE47,データベース!$A$29:$G$78,2))</f>
        <v/>
      </c>
      <c r="AK47" s="42" t="str">
        <f>IF(VLOOKUP(AE47,データベース!$A$29:$G$78,5)=0,"",VLOOKUP(AE47,データベース!$A$29:$G$78,5))</f>
        <v/>
      </c>
      <c r="AL47" s="43" t="str">
        <f t="shared" si="14"/>
        <v>　</v>
      </c>
    </row>
    <row r="48" spans="1:38" ht="18" customHeight="1">
      <c r="A48" s="370"/>
      <c r="B48" s="174" t="str">
        <f t="shared" si="15"/>
        <v/>
      </c>
      <c r="C48" s="121"/>
      <c r="D48" s="382" t="str">
        <f>IF(AC48="","",VLOOKUP(AC48,データベース!$A$29:$U$78,2))</f>
        <v/>
      </c>
      <c r="E48" s="382"/>
      <c r="F48" s="93"/>
      <c r="G48" s="382" t="str">
        <f>IF(AC48="","",VLOOKUP(AC48,データベース!$A$29:$U$78,5))</f>
        <v/>
      </c>
      <c r="H48" s="382"/>
      <c r="I48" s="94"/>
      <c r="J48" s="361" t="str">
        <f>IF(AC48="","",VLOOKUP(AC48,データベース!$A$29:$U$78,8))</f>
        <v/>
      </c>
      <c r="K48" s="361"/>
      <c r="L48" s="361" t="str">
        <f>IF(AC48="","",VLOOKUP(AC48,データベース!$A$29:$U$78,10))</f>
        <v/>
      </c>
      <c r="M48" s="361"/>
      <c r="N48" s="361" t="str">
        <f>IF(AC48="","",VLOOKUP(AC48,データベース!$A$29:$U$78,12))</f>
        <v/>
      </c>
      <c r="O48" s="361"/>
      <c r="P48" s="95" t="str">
        <f>IF(AC48="","",VLOOKUP(AC48,データベース!$A$29:$U$78,14))</f>
        <v/>
      </c>
      <c r="Q48" s="96" t="str">
        <f t="shared" si="16"/>
        <v/>
      </c>
      <c r="R48" s="96" t="str">
        <f t="shared" si="17"/>
        <v/>
      </c>
      <c r="S48" s="96" t="str">
        <f t="shared" si="18"/>
        <v/>
      </c>
      <c r="T48" s="96" t="str">
        <f t="shared" si="19"/>
        <v/>
      </c>
      <c r="U48" s="96" t="str">
        <f t="shared" si="20"/>
        <v/>
      </c>
      <c r="V48" s="96" t="str">
        <f t="shared" si="21"/>
        <v/>
      </c>
      <c r="W48" s="96" t="str">
        <f t="shared" si="22"/>
        <v/>
      </c>
      <c r="X48" s="96" t="str">
        <f t="shared" si="23"/>
        <v/>
      </c>
      <c r="Y48" s="96" t="str">
        <f t="shared" si="24"/>
        <v/>
      </c>
      <c r="Z48" s="122"/>
      <c r="AA48" s="98"/>
      <c r="AB48" s="380"/>
      <c r="AC48" s="2"/>
      <c r="AE48" s="41">
        <v>37</v>
      </c>
      <c r="AF48" s="41">
        <f t="shared" si="10"/>
        <v>0</v>
      </c>
      <c r="AG48" s="41">
        <f t="shared" si="11"/>
        <v>0</v>
      </c>
      <c r="AH48" s="41">
        <f t="shared" si="12"/>
        <v>0</v>
      </c>
      <c r="AI48" s="41">
        <f t="shared" si="13"/>
        <v>0</v>
      </c>
      <c r="AJ48" s="42" t="str">
        <f>IF(VLOOKUP(AE48,データベース!$A$29:$G$78,2)=0,"",VLOOKUP(AE48,データベース!$A$29:$G$78,2))</f>
        <v/>
      </c>
      <c r="AK48" s="42" t="str">
        <f>IF(VLOOKUP(AE48,データベース!$A$29:$G$78,5)=0,"",VLOOKUP(AE48,データベース!$A$29:$G$78,5))</f>
        <v/>
      </c>
      <c r="AL48" s="43" t="str">
        <f t="shared" si="14"/>
        <v>　</v>
      </c>
    </row>
    <row r="49" spans="1:38" ht="18" customHeight="1">
      <c r="A49" s="370"/>
      <c r="B49" s="174" t="str">
        <f t="shared" si="15"/>
        <v/>
      </c>
      <c r="C49" s="121"/>
      <c r="D49" s="382" t="str">
        <f>IF(AC49="","",VLOOKUP(AC49,データベース!$A$29:$U$78,2))</f>
        <v/>
      </c>
      <c r="E49" s="382"/>
      <c r="F49" s="93"/>
      <c r="G49" s="382" t="str">
        <f>IF(AC49="","",VLOOKUP(AC49,データベース!$A$29:$U$78,5))</f>
        <v/>
      </c>
      <c r="H49" s="382"/>
      <c r="I49" s="94"/>
      <c r="J49" s="361" t="str">
        <f>IF(AC49="","",VLOOKUP(AC49,データベース!$A$29:$U$78,8))</f>
        <v/>
      </c>
      <c r="K49" s="361"/>
      <c r="L49" s="361" t="str">
        <f>IF(AC49="","",VLOOKUP(AC49,データベース!$A$29:$U$78,10))</f>
        <v/>
      </c>
      <c r="M49" s="361"/>
      <c r="N49" s="361" t="str">
        <f>IF(AC49="","",VLOOKUP(AC49,データベース!$A$29:$U$78,12))</f>
        <v/>
      </c>
      <c r="O49" s="361"/>
      <c r="P49" s="95" t="str">
        <f>IF(AC49="","",VLOOKUP(AC49,データベース!$A$29:$U$78,14))</f>
        <v/>
      </c>
      <c r="Q49" s="96" t="str">
        <f t="shared" si="16"/>
        <v/>
      </c>
      <c r="R49" s="96" t="str">
        <f t="shared" si="17"/>
        <v/>
      </c>
      <c r="S49" s="96" t="str">
        <f t="shared" si="18"/>
        <v/>
      </c>
      <c r="T49" s="96" t="str">
        <f t="shared" si="19"/>
        <v/>
      </c>
      <c r="U49" s="96" t="str">
        <f t="shared" si="20"/>
        <v/>
      </c>
      <c r="V49" s="96" t="str">
        <f t="shared" si="21"/>
        <v/>
      </c>
      <c r="W49" s="96" t="str">
        <f t="shared" si="22"/>
        <v/>
      </c>
      <c r="X49" s="96" t="str">
        <f t="shared" si="23"/>
        <v/>
      </c>
      <c r="Y49" s="96" t="str">
        <f t="shared" si="24"/>
        <v/>
      </c>
      <c r="Z49" s="122"/>
      <c r="AA49" s="98"/>
      <c r="AB49" s="380"/>
      <c r="AC49" s="2"/>
      <c r="AE49" s="41">
        <v>38</v>
      </c>
      <c r="AF49" s="41">
        <f t="shared" si="10"/>
        <v>0</v>
      </c>
      <c r="AG49" s="41">
        <f t="shared" si="11"/>
        <v>0</v>
      </c>
      <c r="AH49" s="41">
        <f t="shared" si="12"/>
        <v>0</v>
      </c>
      <c r="AI49" s="41">
        <f t="shared" si="13"/>
        <v>0</v>
      </c>
      <c r="AJ49" s="42" t="str">
        <f>IF(VLOOKUP(AE49,データベース!$A$29:$G$78,2)=0,"",VLOOKUP(AE49,データベース!$A$29:$G$78,2))</f>
        <v/>
      </c>
      <c r="AK49" s="42" t="str">
        <f>IF(VLOOKUP(AE49,データベース!$A$29:$G$78,5)=0,"",VLOOKUP(AE49,データベース!$A$29:$G$78,5))</f>
        <v/>
      </c>
      <c r="AL49" s="43" t="str">
        <f t="shared" si="14"/>
        <v>　</v>
      </c>
    </row>
    <row r="50" spans="1:38" ht="18" customHeight="1" thickBot="1">
      <c r="A50" s="371"/>
      <c r="B50" s="175" t="str">
        <f t="shared" si="15"/>
        <v/>
      </c>
      <c r="C50" s="125"/>
      <c r="D50" s="408" t="str">
        <f>IF(AC50="","",VLOOKUP(AC50,データベース!$A$29:$U$78,2))</f>
        <v/>
      </c>
      <c r="E50" s="408"/>
      <c r="F50" s="101"/>
      <c r="G50" s="408" t="str">
        <f>IF(AC50="","",VLOOKUP(AC50,データベース!$A$29:$U$78,5))</f>
        <v/>
      </c>
      <c r="H50" s="408"/>
      <c r="I50" s="102"/>
      <c r="J50" s="383" t="str">
        <f>IF(AC50="","",VLOOKUP(AC50,データベース!$A$29:$U$78,8))</f>
        <v/>
      </c>
      <c r="K50" s="383"/>
      <c r="L50" s="383" t="str">
        <f>IF(AC50="","",VLOOKUP(AC50,データベース!$A$29:$U$78,10))</f>
        <v/>
      </c>
      <c r="M50" s="383"/>
      <c r="N50" s="383" t="str">
        <f>IF(AC50="","",VLOOKUP(AC50,データベース!$A$29:$U$78,12))</f>
        <v/>
      </c>
      <c r="O50" s="383"/>
      <c r="P50" s="103" t="str">
        <f>IF(AC50="","",VLOOKUP(AC50,データベース!$A$29:$U$78,14))</f>
        <v/>
      </c>
      <c r="Q50" s="104" t="str">
        <f t="shared" si="16"/>
        <v/>
      </c>
      <c r="R50" s="104" t="str">
        <f t="shared" si="17"/>
        <v/>
      </c>
      <c r="S50" s="104" t="str">
        <f t="shared" si="18"/>
        <v/>
      </c>
      <c r="T50" s="104" t="str">
        <f t="shared" si="19"/>
        <v/>
      </c>
      <c r="U50" s="104" t="str">
        <f t="shared" si="20"/>
        <v/>
      </c>
      <c r="V50" s="104" t="str">
        <f t="shared" si="21"/>
        <v/>
      </c>
      <c r="W50" s="104" t="str">
        <f t="shared" si="22"/>
        <v/>
      </c>
      <c r="X50" s="104" t="str">
        <f t="shared" si="23"/>
        <v/>
      </c>
      <c r="Y50" s="104" t="str">
        <f t="shared" si="24"/>
        <v/>
      </c>
      <c r="Z50" s="126"/>
      <c r="AA50" s="98"/>
      <c r="AB50" s="405"/>
      <c r="AC50" s="3"/>
      <c r="AE50" s="41">
        <v>39</v>
      </c>
      <c r="AF50" s="41">
        <f t="shared" si="10"/>
        <v>0</v>
      </c>
      <c r="AG50" s="41">
        <f t="shared" si="11"/>
        <v>0</v>
      </c>
      <c r="AH50" s="41">
        <f t="shared" si="12"/>
        <v>0</v>
      </c>
      <c r="AI50" s="41">
        <f t="shared" si="13"/>
        <v>0</v>
      </c>
      <c r="AJ50" s="42" t="str">
        <f>IF(VLOOKUP(AE50,データベース!$A$29:$G$78,2)=0,"",VLOOKUP(AE50,データベース!$A$29:$G$78,2))</f>
        <v/>
      </c>
      <c r="AK50" s="42" t="str">
        <f>IF(VLOOKUP(AE50,データベース!$A$29:$G$78,5)=0,"",VLOOKUP(AE50,データベース!$A$29:$G$78,5))</f>
        <v/>
      </c>
      <c r="AL50" s="43" t="str">
        <f t="shared" si="14"/>
        <v>　</v>
      </c>
    </row>
    <row r="51" spans="1:38" ht="18" customHeight="1">
      <c r="A51" s="411" t="s">
        <v>60</v>
      </c>
      <c r="B51" s="412"/>
      <c r="C51" s="32"/>
      <c r="D51" s="32"/>
      <c r="E51" s="32"/>
      <c r="F51" s="32"/>
      <c r="G51" s="32"/>
      <c r="H51" s="32"/>
      <c r="I51" s="32"/>
      <c r="J51" s="32"/>
      <c r="K51" s="32"/>
      <c r="L51" s="32"/>
      <c r="M51" s="32"/>
      <c r="N51" s="32"/>
      <c r="O51" s="32"/>
      <c r="P51" s="32"/>
      <c r="Q51" s="32"/>
      <c r="R51" s="32"/>
      <c r="S51" s="32"/>
      <c r="T51" s="32"/>
      <c r="U51" s="32"/>
      <c r="V51" s="32"/>
      <c r="W51" s="32"/>
      <c r="X51" s="32"/>
      <c r="Y51" s="32"/>
      <c r="Z51" s="135"/>
      <c r="AA51" s="98"/>
      <c r="AE51" s="41">
        <v>40</v>
      </c>
      <c r="AF51" s="41">
        <f t="shared" si="10"/>
        <v>0</v>
      </c>
      <c r="AG51" s="41">
        <f t="shared" si="11"/>
        <v>0</v>
      </c>
      <c r="AH51" s="41">
        <f t="shared" si="12"/>
        <v>0</v>
      </c>
      <c r="AI51" s="41">
        <f t="shared" si="13"/>
        <v>0</v>
      </c>
      <c r="AJ51" s="42" t="str">
        <f>IF(VLOOKUP(AE51,データベース!$A$29:$G$78,2)=0,"",VLOOKUP(AE51,データベース!$A$29:$G$78,2))</f>
        <v/>
      </c>
      <c r="AK51" s="42" t="str">
        <f>IF(VLOOKUP(AE51,データベース!$A$29:$G$78,5)=0,"",VLOOKUP(AE51,データベース!$A$29:$G$78,5))</f>
        <v/>
      </c>
      <c r="AL51" s="43" t="str">
        <f t="shared" si="14"/>
        <v>　</v>
      </c>
    </row>
    <row r="52" spans="1:38" ht="18" customHeight="1">
      <c r="A52" s="411"/>
      <c r="B52" s="412"/>
      <c r="C52" s="32"/>
      <c r="D52" s="28" t="s">
        <v>12</v>
      </c>
      <c r="E52" s="32"/>
      <c r="F52" s="32"/>
      <c r="G52" s="32"/>
      <c r="H52" s="32"/>
      <c r="I52" s="32"/>
      <c r="J52" s="32"/>
      <c r="K52" s="32"/>
      <c r="L52" s="32"/>
      <c r="M52" s="32"/>
      <c r="N52" s="32"/>
      <c r="O52" s="32"/>
      <c r="P52" s="32"/>
      <c r="Q52" s="32"/>
      <c r="R52" s="32"/>
      <c r="S52" s="32"/>
      <c r="T52" s="32"/>
      <c r="U52" s="32"/>
      <c r="V52" s="32"/>
      <c r="W52" s="32"/>
      <c r="X52" s="32"/>
      <c r="Y52" s="32"/>
      <c r="Z52" s="135"/>
      <c r="AA52" s="32"/>
      <c r="AE52" s="41">
        <v>41</v>
      </c>
      <c r="AF52" s="41">
        <f t="shared" si="10"/>
        <v>0</v>
      </c>
      <c r="AG52" s="41">
        <f t="shared" si="11"/>
        <v>0</v>
      </c>
      <c r="AH52" s="41">
        <f t="shared" si="12"/>
        <v>0</v>
      </c>
      <c r="AI52" s="41">
        <f t="shared" si="13"/>
        <v>0</v>
      </c>
      <c r="AJ52" s="42" t="str">
        <f>IF(VLOOKUP(AE52,データベース!$A$29:$G$78,2)=0,"",VLOOKUP(AE52,データベース!$A$29:$G$78,2))</f>
        <v/>
      </c>
      <c r="AK52" s="42" t="str">
        <f>IF(VLOOKUP(AE52,データベース!$A$29:$G$78,5)=0,"",VLOOKUP(AE52,データベース!$A$29:$G$78,5))</f>
        <v/>
      </c>
      <c r="AL52" s="43" t="str">
        <f t="shared" si="14"/>
        <v>　</v>
      </c>
    </row>
    <row r="53" spans="1:38" ht="18" customHeight="1">
      <c r="A53" s="411"/>
      <c r="B53" s="412"/>
      <c r="C53" s="32"/>
      <c r="D53" s="428">
        <f ca="1">TODAY()</f>
        <v>43159</v>
      </c>
      <c r="E53" s="428"/>
      <c r="F53" s="428"/>
      <c r="G53" s="428"/>
      <c r="H53" s="32"/>
      <c r="I53" s="32"/>
      <c r="J53" s="32"/>
      <c r="K53" s="32"/>
      <c r="L53" s="32"/>
      <c r="M53" s="32"/>
      <c r="N53" s="32"/>
      <c r="O53" s="32"/>
      <c r="P53" s="32"/>
      <c r="Q53" s="32"/>
      <c r="R53" s="32"/>
      <c r="S53" s="32"/>
      <c r="T53" s="32"/>
      <c r="U53" s="32"/>
      <c r="V53" s="32"/>
      <c r="W53" s="32"/>
      <c r="X53" s="32"/>
      <c r="Y53" s="32"/>
      <c r="Z53" s="135"/>
      <c r="AA53" s="32"/>
      <c r="AE53" s="41">
        <v>42</v>
      </c>
      <c r="AF53" s="41">
        <f t="shared" si="10"/>
        <v>0</v>
      </c>
      <c r="AG53" s="41">
        <f t="shared" si="11"/>
        <v>0</v>
      </c>
      <c r="AH53" s="41">
        <f t="shared" si="12"/>
        <v>0</v>
      </c>
      <c r="AI53" s="41">
        <f t="shared" si="13"/>
        <v>0</v>
      </c>
      <c r="AJ53" s="42" t="str">
        <f>IF(VLOOKUP(AE53,データベース!$A$29:$G$78,2)=0,"",VLOOKUP(AE53,データベース!$A$29:$G$78,2))</f>
        <v/>
      </c>
      <c r="AK53" s="42" t="str">
        <f>IF(VLOOKUP(AE53,データベース!$A$29:$G$78,5)=0,"",VLOOKUP(AE53,データベース!$A$29:$G$78,5))</f>
        <v/>
      </c>
      <c r="AL53" s="43" t="str">
        <f t="shared" si="14"/>
        <v>　</v>
      </c>
    </row>
    <row r="54" spans="1:38" ht="18" customHeight="1">
      <c r="A54" s="411"/>
      <c r="B54" s="412"/>
      <c r="C54" s="32"/>
      <c r="D54" s="428"/>
      <c r="E54" s="428"/>
      <c r="F54" s="428"/>
      <c r="G54" s="428"/>
      <c r="H54" s="32"/>
      <c r="I54" s="147"/>
      <c r="J54" s="147"/>
      <c r="K54" s="147"/>
      <c r="L54" s="147"/>
      <c r="M54" s="147"/>
      <c r="N54" s="147"/>
      <c r="O54" s="417" t="str">
        <f>IF(データベース!A10="","",データベース!A10)</f>
        <v/>
      </c>
      <c r="P54" s="417"/>
      <c r="Q54" s="417"/>
      <c r="R54" s="417"/>
      <c r="S54" s="417"/>
      <c r="T54" s="417"/>
      <c r="U54" s="417"/>
      <c r="V54" s="417"/>
      <c r="W54" s="417"/>
      <c r="X54" s="417"/>
      <c r="Y54" s="32"/>
      <c r="Z54" s="135"/>
      <c r="AA54" s="32"/>
      <c r="AE54" s="41">
        <v>43</v>
      </c>
      <c r="AF54" s="41">
        <f t="shared" si="10"/>
        <v>0</v>
      </c>
      <c r="AG54" s="41">
        <f t="shared" si="11"/>
        <v>0</v>
      </c>
      <c r="AH54" s="41">
        <f t="shared" si="12"/>
        <v>0</v>
      </c>
      <c r="AI54" s="41">
        <f t="shared" si="13"/>
        <v>0</v>
      </c>
      <c r="AJ54" s="42" t="str">
        <f>IF(VLOOKUP(AE54,データベース!$A$29:$G$78,2)=0,"",VLOOKUP(AE54,データベース!$A$29:$G$78,2))</f>
        <v/>
      </c>
      <c r="AK54" s="42" t="str">
        <f>IF(VLOOKUP(AE54,データベース!$A$29:$G$78,5)=0,"",VLOOKUP(AE54,データベース!$A$29:$G$78,5))</f>
        <v/>
      </c>
      <c r="AL54" s="43" t="str">
        <f t="shared" si="14"/>
        <v>　</v>
      </c>
    </row>
    <row r="55" spans="1:38" ht="18" customHeight="1">
      <c r="A55" s="411"/>
      <c r="B55" s="412"/>
      <c r="C55" s="147"/>
      <c r="D55" s="147"/>
      <c r="E55" s="415" t="str">
        <f>IF(データベース!A8="","",データベース!A8&amp;データベース!D8&amp;データベース!G8)</f>
        <v/>
      </c>
      <c r="F55" s="415"/>
      <c r="G55" s="415"/>
      <c r="H55" s="415"/>
      <c r="I55" s="415"/>
      <c r="J55" s="415"/>
      <c r="K55" s="415"/>
      <c r="L55" s="415"/>
      <c r="M55" s="416" t="s">
        <v>176</v>
      </c>
      <c r="N55" s="416"/>
      <c r="O55" s="418"/>
      <c r="P55" s="418"/>
      <c r="Q55" s="418"/>
      <c r="R55" s="418"/>
      <c r="S55" s="418"/>
      <c r="T55" s="418"/>
      <c r="U55" s="418"/>
      <c r="V55" s="418"/>
      <c r="W55" s="418"/>
      <c r="X55" s="418"/>
      <c r="Y55" s="148" t="s">
        <v>13</v>
      </c>
      <c r="Z55" s="135"/>
      <c r="AA55" s="32"/>
      <c r="AE55" s="41">
        <v>44</v>
      </c>
      <c r="AF55" s="41">
        <f t="shared" si="10"/>
        <v>0</v>
      </c>
      <c r="AG55" s="41">
        <f t="shared" si="11"/>
        <v>0</v>
      </c>
      <c r="AH55" s="41">
        <f t="shared" si="12"/>
        <v>0</v>
      </c>
      <c r="AI55" s="41">
        <f t="shared" si="13"/>
        <v>0</v>
      </c>
      <c r="AJ55" s="42" t="str">
        <f>IF(VLOOKUP(AE55,データベース!$A$29:$G$78,2)=0,"",VLOOKUP(AE55,データベース!$A$29:$G$78,2))</f>
        <v/>
      </c>
      <c r="AK55" s="42" t="str">
        <f>IF(VLOOKUP(AE55,データベース!$A$29:$G$78,5)=0,"",VLOOKUP(AE55,データベース!$A$29:$G$78,5))</f>
        <v/>
      </c>
      <c r="AL55" s="43" t="str">
        <f t="shared" si="14"/>
        <v>　</v>
      </c>
    </row>
    <row r="56" spans="1:38" ht="18" customHeight="1" thickBot="1">
      <c r="A56" s="413"/>
      <c r="B56" s="414"/>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6"/>
      <c r="AA56" s="32"/>
      <c r="AE56" s="41">
        <v>45</v>
      </c>
      <c r="AF56" s="41">
        <f t="shared" si="10"/>
        <v>0</v>
      </c>
      <c r="AG56" s="41">
        <f t="shared" si="11"/>
        <v>0</v>
      </c>
      <c r="AH56" s="41">
        <f t="shared" si="12"/>
        <v>0</v>
      </c>
      <c r="AI56" s="41">
        <f t="shared" si="13"/>
        <v>0</v>
      </c>
      <c r="AJ56" s="42" t="str">
        <f>IF(VLOOKUP(AE56,データベース!$A$29:$G$78,2)=0,"",VLOOKUP(AE56,データベース!$A$29:$G$78,2))</f>
        <v/>
      </c>
      <c r="AK56" s="42" t="str">
        <f>IF(VLOOKUP(AE56,データベース!$A$29:$G$78,5)=0,"",VLOOKUP(AE56,データベース!$A$29:$G$78,5))</f>
        <v/>
      </c>
      <c r="AL56" s="43" t="str">
        <f t="shared" si="14"/>
        <v>　</v>
      </c>
    </row>
    <row r="57" spans="1:38" ht="18" customHeight="1">
      <c r="AA57" s="32"/>
      <c r="AE57" s="41">
        <v>46</v>
      </c>
      <c r="AF57" s="41">
        <f t="shared" si="10"/>
        <v>0</v>
      </c>
      <c r="AG57" s="41">
        <f t="shared" si="11"/>
        <v>0</v>
      </c>
      <c r="AH57" s="41">
        <f t="shared" si="12"/>
        <v>0</v>
      </c>
      <c r="AI57" s="41">
        <f t="shared" si="13"/>
        <v>0</v>
      </c>
      <c r="AJ57" s="42" t="str">
        <f>IF(VLOOKUP(AE57,データベース!$A$29:$G$78,2)=0,"",VLOOKUP(AE57,データベース!$A$29:$G$78,2))</f>
        <v/>
      </c>
      <c r="AK57" s="42" t="str">
        <f>IF(VLOOKUP(AE57,データベース!$A$29:$G$78,5)=0,"",VLOOKUP(AE57,データベース!$A$29:$G$78,5))</f>
        <v/>
      </c>
      <c r="AL57" s="43" t="str">
        <f t="shared" si="14"/>
        <v>　</v>
      </c>
    </row>
    <row r="58" spans="1:38" ht="22.5" customHeight="1">
      <c r="AE58" s="41">
        <v>47</v>
      </c>
      <c r="AF58" s="41">
        <f t="shared" si="10"/>
        <v>0</v>
      </c>
      <c r="AG58" s="41">
        <f t="shared" si="11"/>
        <v>0</v>
      </c>
      <c r="AH58" s="41">
        <f t="shared" si="12"/>
        <v>0</v>
      </c>
      <c r="AI58" s="41">
        <f t="shared" si="13"/>
        <v>0</v>
      </c>
      <c r="AJ58" s="42" t="str">
        <f>IF(VLOOKUP(AE58,データベース!$A$29:$G$78,2)=0,"",VLOOKUP(AE58,データベース!$A$29:$G$78,2))</f>
        <v/>
      </c>
      <c r="AK58" s="42" t="str">
        <f>IF(VLOOKUP(AE58,データベース!$A$29:$G$78,5)=0,"",VLOOKUP(AE58,データベース!$A$29:$G$78,5))</f>
        <v/>
      </c>
      <c r="AL58" s="43" t="str">
        <f t="shared" si="14"/>
        <v>　</v>
      </c>
    </row>
    <row r="59" spans="1:38" ht="22.5" customHeight="1">
      <c r="AE59" s="41">
        <v>48</v>
      </c>
      <c r="AF59" s="41">
        <f t="shared" si="10"/>
        <v>0</v>
      </c>
      <c r="AG59" s="41">
        <f t="shared" si="11"/>
        <v>0</v>
      </c>
      <c r="AH59" s="41">
        <f t="shared" si="12"/>
        <v>0</v>
      </c>
      <c r="AI59" s="41">
        <f t="shared" si="13"/>
        <v>0</v>
      </c>
      <c r="AJ59" s="42" t="str">
        <f>IF(VLOOKUP(AE59,データベース!$A$29:$G$78,2)=0,"",VLOOKUP(AE59,データベース!$A$29:$G$78,2))</f>
        <v/>
      </c>
      <c r="AK59" s="42" t="str">
        <f>IF(VLOOKUP(AE59,データベース!$A$29:$G$78,5)=0,"",VLOOKUP(AE59,データベース!$A$29:$G$78,5))</f>
        <v/>
      </c>
      <c r="AL59" s="43" t="str">
        <f t="shared" si="14"/>
        <v>　</v>
      </c>
    </row>
    <row r="60" spans="1:38" ht="22.5" customHeight="1">
      <c r="AE60" s="41">
        <v>49</v>
      </c>
      <c r="AF60" s="41">
        <f t="shared" si="10"/>
        <v>0</v>
      </c>
      <c r="AG60" s="41">
        <f t="shared" si="11"/>
        <v>0</v>
      </c>
      <c r="AH60" s="41">
        <f t="shared" si="12"/>
        <v>0</v>
      </c>
      <c r="AI60" s="41">
        <f t="shared" si="13"/>
        <v>0</v>
      </c>
      <c r="AJ60" s="42" t="str">
        <f>IF(VLOOKUP(AE60,データベース!$A$29:$G$78,2)=0,"",VLOOKUP(AE60,データベース!$A$29:$G$78,2))</f>
        <v/>
      </c>
      <c r="AK60" s="42" t="str">
        <f>IF(VLOOKUP(AE60,データベース!$A$29:$G$78,5)=0,"",VLOOKUP(AE60,データベース!$A$29:$G$78,5))</f>
        <v/>
      </c>
      <c r="AL60" s="43" t="str">
        <f t="shared" si="14"/>
        <v>　</v>
      </c>
    </row>
    <row r="61" spans="1:38" ht="22.5" customHeight="1">
      <c r="AE61" s="41">
        <v>50</v>
      </c>
      <c r="AF61" s="41">
        <f t="shared" si="10"/>
        <v>0</v>
      </c>
      <c r="AG61" s="41">
        <f t="shared" si="11"/>
        <v>0</v>
      </c>
      <c r="AH61" s="41">
        <f t="shared" si="12"/>
        <v>0</v>
      </c>
      <c r="AI61" s="41">
        <f t="shared" si="13"/>
        <v>0</v>
      </c>
      <c r="AJ61" s="42" t="str">
        <f>IF(VLOOKUP(AE61,データベース!$A$29:$G$78,2)=0,"",VLOOKUP(AE61,データベース!$A$29:$G$78,2))</f>
        <v/>
      </c>
      <c r="AK61" s="42" t="str">
        <f>IF(VLOOKUP(AE61,データベース!$A$29:$G$78,5)=0,"",VLOOKUP(AE61,データベース!$A$29:$G$78,5))</f>
        <v/>
      </c>
      <c r="AL61" s="43" t="str">
        <f t="shared" si="14"/>
        <v>　</v>
      </c>
    </row>
  </sheetData>
  <sheetProtection sheet="1" objects="1" scenarios="1"/>
  <mergeCells count="237">
    <mergeCell ref="AE10:AL11"/>
    <mergeCell ref="K5:O5"/>
    <mergeCell ref="P11:Z11"/>
    <mergeCell ref="A7:B7"/>
    <mergeCell ref="C7:J7"/>
    <mergeCell ref="K7:O7"/>
    <mergeCell ref="A8:B8"/>
    <mergeCell ref="C8:J8"/>
    <mergeCell ref="K8:O8"/>
    <mergeCell ref="AN17:AO17"/>
    <mergeCell ref="A4:Z4"/>
    <mergeCell ref="A5:B5"/>
    <mergeCell ref="C5:F5"/>
    <mergeCell ref="P5:Z5"/>
    <mergeCell ref="A12:B12"/>
    <mergeCell ref="D12:E12"/>
    <mergeCell ref="G12:H12"/>
    <mergeCell ref="J12:K12"/>
    <mergeCell ref="L12:M12"/>
    <mergeCell ref="N12:O12"/>
    <mergeCell ref="A11:B11"/>
    <mergeCell ref="C11:I11"/>
    <mergeCell ref="J11:K11"/>
    <mergeCell ref="L11:M11"/>
    <mergeCell ref="N11:O11"/>
    <mergeCell ref="A14:B14"/>
    <mergeCell ref="D14:E14"/>
    <mergeCell ref="G14:H14"/>
    <mergeCell ref="J14:K14"/>
    <mergeCell ref="L14:M14"/>
    <mergeCell ref="N14:O14"/>
    <mergeCell ref="A13:B13"/>
    <mergeCell ref="D13:E13"/>
    <mergeCell ref="G13:H13"/>
    <mergeCell ref="J13:K13"/>
    <mergeCell ref="L13:M13"/>
    <mergeCell ref="N13:O13"/>
    <mergeCell ref="A16:B16"/>
    <mergeCell ref="D16:E16"/>
    <mergeCell ref="G16:H16"/>
    <mergeCell ref="J16:K16"/>
    <mergeCell ref="L16:M16"/>
    <mergeCell ref="N16:O16"/>
    <mergeCell ref="A15:B15"/>
    <mergeCell ref="D15:E15"/>
    <mergeCell ref="G15:H15"/>
    <mergeCell ref="J15:K15"/>
    <mergeCell ref="L15:M15"/>
    <mergeCell ref="N15:O15"/>
    <mergeCell ref="A18:B18"/>
    <mergeCell ref="D18:E18"/>
    <mergeCell ref="G18:H18"/>
    <mergeCell ref="J18:K18"/>
    <mergeCell ref="L18:M18"/>
    <mergeCell ref="N18:O18"/>
    <mergeCell ref="A17:B17"/>
    <mergeCell ref="D17:E17"/>
    <mergeCell ref="G17:H17"/>
    <mergeCell ref="J17:K17"/>
    <mergeCell ref="L17:M17"/>
    <mergeCell ref="N17:O17"/>
    <mergeCell ref="D21:I21"/>
    <mergeCell ref="M21:Z21"/>
    <mergeCell ref="C22:I22"/>
    <mergeCell ref="J22:K22"/>
    <mergeCell ref="L22:M22"/>
    <mergeCell ref="N22:O22"/>
    <mergeCell ref="P22:Z22"/>
    <mergeCell ref="A19:B19"/>
    <mergeCell ref="D19:E19"/>
    <mergeCell ref="G19:H19"/>
    <mergeCell ref="J19:K19"/>
    <mergeCell ref="L19:M19"/>
    <mergeCell ref="N19:O19"/>
    <mergeCell ref="AB23:AB26"/>
    <mergeCell ref="D24:E24"/>
    <mergeCell ref="G24:H24"/>
    <mergeCell ref="J24:K24"/>
    <mergeCell ref="L24:M24"/>
    <mergeCell ref="N24:O24"/>
    <mergeCell ref="D25:E25"/>
    <mergeCell ref="G25:H25"/>
    <mergeCell ref="J25:K25"/>
    <mergeCell ref="L25:M25"/>
    <mergeCell ref="D23:E23"/>
    <mergeCell ref="G23:H23"/>
    <mergeCell ref="J23:K23"/>
    <mergeCell ref="L23:M23"/>
    <mergeCell ref="N23:O23"/>
    <mergeCell ref="N25:O25"/>
    <mergeCell ref="D26:E26"/>
    <mergeCell ref="G26:H26"/>
    <mergeCell ref="J26:K26"/>
    <mergeCell ref="L26:M26"/>
    <mergeCell ref="N26:O26"/>
    <mergeCell ref="A27:A30"/>
    <mergeCell ref="D27:E27"/>
    <mergeCell ref="G27:H27"/>
    <mergeCell ref="J27:K27"/>
    <mergeCell ref="L27:M27"/>
    <mergeCell ref="N27:O27"/>
    <mergeCell ref="N29:O29"/>
    <mergeCell ref="D30:E30"/>
    <mergeCell ref="A23:A26"/>
    <mergeCell ref="AB27:AB30"/>
    <mergeCell ref="D28:E28"/>
    <mergeCell ref="G28:H28"/>
    <mergeCell ref="J28:K28"/>
    <mergeCell ref="L28:M28"/>
    <mergeCell ref="N28:O28"/>
    <mergeCell ref="D29:E29"/>
    <mergeCell ref="G29:H29"/>
    <mergeCell ref="J29:K29"/>
    <mergeCell ref="L29:M29"/>
    <mergeCell ref="G30:H30"/>
    <mergeCell ref="J30:K30"/>
    <mergeCell ref="L30:M30"/>
    <mergeCell ref="N30:O30"/>
    <mergeCell ref="A31:A34"/>
    <mergeCell ref="D31:E31"/>
    <mergeCell ref="G31:H31"/>
    <mergeCell ref="J31:K31"/>
    <mergeCell ref="L31:M31"/>
    <mergeCell ref="N31:O31"/>
    <mergeCell ref="N33:O33"/>
    <mergeCell ref="D34:E34"/>
    <mergeCell ref="G34:H34"/>
    <mergeCell ref="J34:K34"/>
    <mergeCell ref="L34:M34"/>
    <mergeCell ref="N34:O34"/>
    <mergeCell ref="AB31:AB34"/>
    <mergeCell ref="D32:E32"/>
    <mergeCell ref="G32:H32"/>
    <mergeCell ref="J32:K32"/>
    <mergeCell ref="L32:M32"/>
    <mergeCell ref="N32:O32"/>
    <mergeCell ref="D33:E33"/>
    <mergeCell ref="G33:H33"/>
    <mergeCell ref="J33:K33"/>
    <mergeCell ref="L33:M33"/>
    <mergeCell ref="AB35:AB38"/>
    <mergeCell ref="D36:E36"/>
    <mergeCell ref="G36:H36"/>
    <mergeCell ref="J36:K36"/>
    <mergeCell ref="L36:M36"/>
    <mergeCell ref="N36:O36"/>
    <mergeCell ref="D37:E37"/>
    <mergeCell ref="G37:H37"/>
    <mergeCell ref="J37:K37"/>
    <mergeCell ref="L37:M37"/>
    <mergeCell ref="D35:E35"/>
    <mergeCell ref="G35:H35"/>
    <mergeCell ref="J35:K35"/>
    <mergeCell ref="L35:M35"/>
    <mergeCell ref="N35:O35"/>
    <mergeCell ref="N37:O37"/>
    <mergeCell ref="D38:E38"/>
    <mergeCell ref="G38:H38"/>
    <mergeCell ref="J38:K38"/>
    <mergeCell ref="L38:M38"/>
    <mergeCell ref="N38:O38"/>
    <mergeCell ref="A39:A42"/>
    <mergeCell ref="D39:E39"/>
    <mergeCell ref="G39:H39"/>
    <mergeCell ref="J39:K39"/>
    <mergeCell ref="L39:M39"/>
    <mergeCell ref="N39:O39"/>
    <mergeCell ref="N41:O41"/>
    <mergeCell ref="D42:E42"/>
    <mergeCell ref="A35:A38"/>
    <mergeCell ref="AB39:AB42"/>
    <mergeCell ref="D40:E40"/>
    <mergeCell ref="G40:H40"/>
    <mergeCell ref="J40:K40"/>
    <mergeCell ref="L40:M40"/>
    <mergeCell ref="N40:O40"/>
    <mergeCell ref="D41:E41"/>
    <mergeCell ref="G41:H41"/>
    <mergeCell ref="J41:K41"/>
    <mergeCell ref="L41:M41"/>
    <mergeCell ref="G42:H42"/>
    <mergeCell ref="J42:K42"/>
    <mergeCell ref="L42:M42"/>
    <mergeCell ref="N42:O42"/>
    <mergeCell ref="A43:A46"/>
    <mergeCell ref="D43:E43"/>
    <mergeCell ref="G43:H43"/>
    <mergeCell ref="J43:K43"/>
    <mergeCell ref="L43:M43"/>
    <mergeCell ref="N43:O43"/>
    <mergeCell ref="AB43:AB46"/>
    <mergeCell ref="D44:E44"/>
    <mergeCell ref="G44:H44"/>
    <mergeCell ref="J44:K44"/>
    <mergeCell ref="L44:M44"/>
    <mergeCell ref="N44:O44"/>
    <mergeCell ref="D45:E45"/>
    <mergeCell ref="G45:H45"/>
    <mergeCell ref="J45:K45"/>
    <mergeCell ref="L45:M45"/>
    <mergeCell ref="N47:O47"/>
    <mergeCell ref="N49:O49"/>
    <mergeCell ref="D50:E50"/>
    <mergeCell ref="G50:H50"/>
    <mergeCell ref="J50:K50"/>
    <mergeCell ref="N45:O45"/>
    <mergeCell ref="D46:E46"/>
    <mergeCell ref="G46:H46"/>
    <mergeCell ref="J46:K46"/>
    <mergeCell ref="L46:M46"/>
    <mergeCell ref="N46:O46"/>
    <mergeCell ref="L50:M50"/>
    <mergeCell ref="N50:O50"/>
    <mergeCell ref="AE4:AL4"/>
    <mergeCell ref="P6:Z6"/>
    <mergeCell ref="AB4:AC4"/>
    <mergeCell ref="AN15:AO16"/>
    <mergeCell ref="A51:B56"/>
    <mergeCell ref="D53:G54"/>
    <mergeCell ref="O54:X55"/>
    <mergeCell ref="E55:L55"/>
    <mergeCell ref="M55:N55"/>
    <mergeCell ref="AB47:AB50"/>
    <mergeCell ref="D48:E48"/>
    <mergeCell ref="G48:H48"/>
    <mergeCell ref="J48:K48"/>
    <mergeCell ref="L48:M48"/>
    <mergeCell ref="N48:O48"/>
    <mergeCell ref="D49:E49"/>
    <mergeCell ref="G49:H49"/>
    <mergeCell ref="J49:K49"/>
    <mergeCell ref="L49:M49"/>
    <mergeCell ref="A47:A50"/>
    <mergeCell ref="D47:E47"/>
    <mergeCell ref="G47:H47"/>
    <mergeCell ref="J47:K47"/>
    <mergeCell ref="L47:M47"/>
  </mergeCells>
  <phoneticPr fontId="1"/>
  <conditionalFormatting sqref="AN15:AO16 AN17">
    <cfRule type="expression" dxfId="4" priority="1">
      <formula>$AB$5=2</formula>
    </cfRule>
  </conditionalFormatting>
  <printOptions horizontalCentered="1" verticalCentered="1"/>
  <pageMargins left="0.39370078740157483" right="0.39370078740157483" top="0.19685039370078741" bottom="0.39370078740157483" header="0.31496062992125984" footer="0.31496062992125984"/>
  <pageSetup paperSize="9" scale="81" orientation="portrait" horizontalDpi="300" verticalDpi="300" r:id="rId1"/>
</worksheet>
</file>

<file path=xl/worksheets/sheet5.xml><?xml version="1.0" encoding="utf-8"?>
<worksheet xmlns="http://schemas.openxmlformats.org/spreadsheetml/2006/main" xmlns:r="http://schemas.openxmlformats.org/officeDocument/2006/relationships">
  <sheetPr>
    <tabColor rgb="FF00B0F0"/>
  </sheetPr>
  <dimension ref="A1:AO64"/>
  <sheetViews>
    <sheetView zoomScale="90" zoomScaleNormal="90" workbookViewId="0">
      <selection activeCell="A4" sqref="A4:Z4"/>
    </sheetView>
  </sheetViews>
  <sheetFormatPr defaultColWidth="3.75" defaultRowHeight="22.5" customHeight="1"/>
  <cols>
    <col min="1" max="1" width="10" style="47" customWidth="1"/>
    <col min="2" max="2" width="5" style="47" customWidth="1"/>
    <col min="3" max="3" width="3.875" style="47" customWidth="1"/>
    <col min="4" max="5" width="6.25" style="47" customWidth="1"/>
    <col min="6" max="6" width="5" style="47" customWidth="1"/>
    <col min="7" max="8" width="6.25" style="47" customWidth="1"/>
    <col min="9" max="15" width="3.875" style="47" customWidth="1"/>
    <col min="16" max="16" width="4.375" style="47" customWidth="1"/>
    <col min="17" max="25" width="3.125" style="47" customWidth="1"/>
    <col min="26" max="26" width="4.375" style="47" customWidth="1"/>
    <col min="27" max="27" width="3.75" style="47"/>
    <col min="28" max="28" width="4.5" style="47" bestFit="1" customWidth="1"/>
    <col min="29" max="29" width="12.5" style="47" customWidth="1"/>
    <col min="30" max="31" width="3.75" style="47" customWidth="1"/>
    <col min="32" max="35" width="3.75" style="47" hidden="1" customWidth="1"/>
    <col min="36" max="36" width="8" style="56" hidden="1" customWidth="1"/>
    <col min="37" max="37" width="8" style="47" hidden="1" customWidth="1"/>
    <col min="38" max="38" width="16.125" style="47" bestFit="1" customWidth="1"/>
    <col min="39" max="39" width="3.75" style="47"/>
    <col min="40" max="41" width="0" style="47" hidden="1" customWidth="1"/>
    <col min="42" max="16384" width="3.75" style="47"/>
  </cols>
  <sheetData>
    <row r="1" spans="1:41" ht="7.5" customHeight="1">
      <c r="Y1" s="57"/>
      <c r="Z1" s="57"/>
      <c r="AA1" s="58"/>
    </row>
    <row r="2" spans="1:41" ht="7.5" customHeight="1"/>
    <row r="3" spans="1:41" ht="7.5" customHeight="1"/>
    <row r="4" spans="1:41" ht="60" customHeight="1" thickBot="1">
      <c r="A4" s="441" t="str">
        <f>AN17&amp;"地区高等学校新人体育大会 柔道競技　参加申込書【男子】"</f>
        <v>0地区高等学校新人体育大会 柔道競技　参加申込書【男子】</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59"/>
      <c r="AB4" s="444"/>
      <c r="AC4" s="444"/>
      <c r="AE4" s="429" t="s">
        <v>207</v>
      </c>
      <c r="AF4" s="429"/>
      <c r="AG4" s="429"/>
      <c r="AH4" s="429"/>
      <c r="AI4" s="429"/>
      <c r="AJ4" s="429"/>
      <c r="AK4" s="429"/>
      <c r="AL4" s="429"/>
    </row>
    <row r="5" spans="1:41" ht="27" customHeight="1" thickBot="1">
      <c r="A5" s="425" t="s">
        <v>59</v>
      </c>
      <c r="B5" s="426"/>
      <c r="C5" s="419" t="str">
        <f>IF(データベース!Q9="","",データベース!Q9)</f>
        <v/>
      </c>
      <c r="D5" s="419"/>
      <c r="E5" s="419"/>
      <c r="F5" s="420"/>
      <c r="G5" s="60"/>
      <c r="H5" s="60"/>
      <c r="I5" s="60"/>
      <c r="J5" s="32"/>
      <c r="K5" s="401" t="s">
        <v>61</v>
      </c>
      <c r="L5" s="402"/>
      <c r="M5" s="402"/>
      <c r="N5" s="402"/>
      <c r="O5" s="403"/>
      <c r="P5" s="421" t="str">
        <f>IF(AC7="","",VLOOKUP(AC7,$AE$5:$AL$9,8))</f>
        <v/>
      </c>
      <c r="Q5" s="422"/>
      <c r="R5" s="422"/>
      <c r="S5" s="422"/>
      <c r="T5" s="422"/>
      <c r="U5" s="422"/>
      <c r="V5" s="422"/>
      <c r="W5" s="422"/>
      <c r="X5" s="422"/>
      <c r="Y5" s="422"/>
      <c r="Z5" s="423"/>
      <c r="AA5" s="59"/>
      <c r="AB5" s="179"/>
      <c r="AC5" s="180" t="s">
        <v>206</v>
      </c>
      <c r="AE5" s="21">
        <v>1</v>
      </c>
      <c r="AF5" s="21"/>
      <c r="AG5" s="21"/>
      <c r="AH5" s="21"/>
      <c r="AI5" s="21"/>
      <c r="AJ5" s="61" t="str">
        <f>IF(VLOOKUP(AE5,データベース!$A$16:$G$20,2)=0,"",VLOOKUP(AE5,データベース!$A$16:$G$20,2))</f>
        <v/>
      </c>
      <c r="AK5" s="61" t="str">
        <f>IF(VLOOKUP(AE5,データベース!$A$16:$G$20,5)=0,"",VLOOKUP(AE5,データベース!$A$16:$G$20,5))</f>
        <v/>
      </c>
      <c r="AL5" s="62" t="str">
        <f>AJ5&amp;"　"&amp;AK5</f>
        <v>　</v>
      </c>
    </row>
    <row r="6" spans="1:41" ht="27" customHeight="1" thickBot="1">
      <c r="A6" s="63"/>
      <c r="B6" s="63"/>
      <c r="C6" s="63"/>
      <c r="D6" s="63"/>
      <c r="E6" s="63"/>
      <c r="F6" s="63"/>
      <c r="G6" s="63"/>
      <c r="H6" s="63"/>
      <c r="I6" s="63"/>
      <c r="J6" s="63"/>
      <c r="K6" s="63"/>
      <c r="L6" s="63"/>
      <c r="M6" s="63"/>
      <c r="N6" s="63"/>
      <c r="O6" s="63"/>
      <c r="P6" s="404" t="s">
        <v>260</v>
      </c>
      <c r="Q6" s="404"/>
      <c r="R6" s="404"/>
      <c r="S6" s="404"/>
      <c r="T6" s="404"/>
      <c r="U6" s="404"/>
      <c r="V6" s="404"/>
      <c r="W6" s="404"/>
      <c r="X6" s="404"/>
      <c r="Y6" s="404"/>
      <c r="Z6" s="404"/>
      <c r="AA6" s="59"/>
      <c r="AB6" s="64" t="s">
        <v>205</v>
      </c>
      <c r="AC6" s="2"/>
      <c r="AE6" s="21">
        <v>2</v>
      </c>
      <c r="AF6" s="21"/>
      <c r="AG6" s="21"/>
      <c r="AH6" s="21"/>
      <c r="AI6" s="21"/>
      <c r="AJ6" s="61" t="str">
        <f>IF(VLOOKUP(AE6,データベース!$A$16:$G$20,2)=0,"",VLOOKUP(AE6,データベース!$A$16:$G$20,2))</f>
        <v/>
      </c>
      <c r="AK6" s="61" t="str">
        <f>IF(VLOOKUP(AE6,データベース!$A$16:$G$20,5)=0,"",VLOOKUP(AE6,データベース!$A$16:$G$20,5))</f>
        <v/>
      </c>
      <c r="AL6" s="62" t="str">
        <f t="shared" ref="AL6:AL9" si="0">AJ6&amp;"　"&amp;AK6</f>
        <v>　</v>
      </c>
    </row>
    <row r="7" spans="1:41" ht="27" customHeight="1" thickBot="1">
      <c r="A7" s="374" t="s">
        <v>0</v>
      </c>
      <c r="B7" s="376"/>
      <c r="C7" s="395" t="str">
        <f>IF(データベース!A8="","",データベース!A8&amp;データベース!D8&amp;データベース!G8)</f>
        <v/>
      </c>
      <c r="D7" s="396"/>
      <c r="E7" s="396"/>
      <c r="F7" s="396"/>
      <c r="G7" s="396"/>
      <c r="H7" s="396"/>
      <c r="I7" s="396"/>
      <c r="J7" s="397"/>
      <c r="K7" s="374" t="s">
        <v>1</v>
      </c>
      <c r="L7" s="375"/>
      <c r="M7" s="375"/>
      <c r="N7" s="375"/>
      <c r="O7" s="376"/>
      <c r="P7" s="65" t="str">
        <f>IF(データベース!J7="","",データベース!J7)</f>
        <v/>
      </c>
      <c r="Q7" s="66" t="str">
        <f>MID(P7,1,1)</f>
        <v/>
      </c>
      <c r="R7" s="66" t="str">
        <f>MID(P7,2,1)</f>
        <v/>
      </c>
      <c r="S7" s="66" t="str">
        <f>MID(P7,3,1)</f>
        <v/>
      </c>
      <c r="T7" s="66" t="str">
        <f>MID(P7,4,1)</f>
        <v/>
      </c>
      <c r="U7" s="66" t="str">
        <f>MID(P7,5,1)</f>
        <v/>
      </c>
      <c r="V7" s="66" t="str">
        <f>MID(P7,6,1)</f>
        <v/>
      </c>
      <c r="W7" s="66" t="str">
        <f>MID(P7,7,1)</f>
        <v/>
      </c>
      <c r="X7" s="66" t="str">
        <f>MID(P7,8,1)</f>
        <v/>
      </c>
      <c r="Y7" s="66" t="str">
        <f>MID(P7,9,1)</f>
        <v/>
      </c>
      <c r="Z7" s="67"/>
      <c r="AA7" s="68"/>
      <c r="AB7" s="69" t="s">
        <v>208</v>
      </c>
      <c r="AC7" s="3"/>
      <c r="AE7" s="21">
        <v>3</v>
      </c>
      <c r="AF7" s="21"/>
      <c r="AG7" s="21"/>
      <c r="AH7" s="21"/>
      <c r="AI7" s="21"/>
      <c r="AJ7" s="61" t="str">
        <f>IF(VLOOKUP(AE7,データベース!$A$16:$G$20,2)=0,"",VLOOKUP(AE7,データベース!$A$16:$G$20,2))</f>
        <v/>
      </c>
      <c r="AK7" s="61" t="str">
        <f>IF(VLOOKUP(AE7,データベース!$A$16:$G$20,5)=0,"",VLOOKUP(AE7,データベース!$A$16:$G$20,5))</f>
        <v/>
      </c>
      <c r="AL7" s="62" t="str">
        <f t="shared" si="0"/>
        <v>　</v>
      </c>
      <c r="AN7" s="47">
        <v>1</v>
      </c>
      <c r="AO7" s="47" t="s">
        <v>184</v>
      </c>
    </row>
    <row r="8" spans="1:41" ht="27" customHeight="1" thickBot="1">
      <c r="A8" s="436" t="s">
        <v>2</v>
      </c>
      <c r="B8" s="437"/>
      <c r="C8" s="438" t="str">
        <f>IF(AC6="","",VLOOKUP(AC6,$AE$5:$AL$9,8))</f>
        <v/>
      </c>
      <c r="D8" s="439"/>
      <c r="E8" s="439"/>
      <c r="F8" s="439"/>
      <c r="G8" s="439"/>
      <c r="H8" s="439"/>
      <c r="I8" s="439"/>
      <c r="J8" s="440"/>
      <c r="K8" s="377" t="s">
        <v>3</v>
      </c>
      <c r="L8" s="378"/>
      <c r="M8" s="378"/>
      <c r="N8" s="378"/>
      <c r="O8" s="379"/>
      <c r="P8" s="169" t="str">
        <f>IF(AC6="","",VLOOKUP(AC6,データベース!$A$16:$Q$20,10))</f>
        <v/>
      </c>
      <c r="Q8" s="104" t="str">
        <f>MID(P8,1,1)</f>
        <v/>
      </c>
      <c r="R8" s="104" t="str">
        <f>MID(P8,2,1)</f>
        <v/>
      </c>
      <c r="S8" s="104" t="str">
        <f>MID(P8,3,1)</f>
        <v/>
      </c>
      <c r="T8" s="104" t="str">
        <f>MID(P8,4,1)</f>
        <v/>
      </c>
      <c r="U8" s="104" t="str">
        <f>MID(P8,5,1)</f>
        <v/>
      </c>
      <c r="V8" s="104" t="str">
        <f>MID(P8,6,1)</f>
        <v/>
      </c>
      <c r="W8" s="104" t="str">
        <f>MID(P8,7,1)</f>
        <v/>
      </c>
      <c r="X8" s="104" t="str">
        <f>MID(P8,8,1)</f>
        <v/>
      </c>
      <c r="Y8" s="104" t="str">
        <f>MID(P8,9,1)</f>
        <v/>
      </c>
      <c r="Z8" s="170"/>
      <c r="AA8" s="68"/>
      <c r="AB8" s="30" t="s">
        <v>4</v>
      </c>
      <c r="AC8" s="38" t="s">
        <v>33</v>
      </c>
      <c r="AE8" s="21">
        <v>4</v>
      </c>
      <c r="AF8" s="21"/>
      <c r="AG8" s="21"/>
      <c r="AH8" s="21"/>
      <c r="AI8" s="21"/>
      <c r="AJ8" s="61" t="str">
        <f>IF(VLOOKUP(AE8,データベース!$A$16:$G$20,2)=0,"",VLOOKUP(AE8,データベース!$A$16:$G$20,2))</f>
        <v/>
      </c>
      <c r="AK8" s="61" t="str">
        <f>IF(VLOOKUP(AE8,データベース!$A$16:$G$20,5)=0,"",VLOOKUP(AE8,データベース!$A$16:$G$20,5))</f>
        <v/>
      </c>
      <c r="AL8" s="62" t="str">
        <f t="shared" si="0"/>
        <v>　</v>
      </c>
      <c r="AN8" s="47">
        <v>2</v>
      </c>
      <c r="AO8" s="47" t="s">
        <v>185</v>
      </c>
    </row>
    <row r="9" spans="1:41" ht="27" customHeight="1" thickBot="1">
      <c r="A9" s="442" t="s">
        <v>78</v>
      </c>
      <c r="B9" s="443"/>
      <c r="C9" s="445" t="str">
        <f>IF(AC9="","",C10&amp;"　"&amp;K10)</f>
        <v/>
      </c>
      <c r="D9" s="446"/>
      <c r="E9" s="446"/>
      <c r="F9" s="446"/>
      <c r="G9" s="446"/>
      <c r="H9" s="446"/>
      <c r="I9" s="446"/>
      <c r="J9" s="447"/>
      <c r="L9" s="171"/>
      <c r="M9" s="74"/>
      <c r="N9" s="74"/>
      <c r="O9" s="74"/>
      <c r="P9" s="75"/>
      <c r="Q9" s="76"/>
      <c r="R9" s="76"/>
      <c r="S9" s="76"/>
      <c r="T9" s="76"/>
      <c r="U9" s="76"/>
      <c r="V9" s="76"/>
      <c r="W9" s="76"/>
      <c r="X9" s="76"/>
      <c r="Y9" s="76"/>
      <c r="Z9" s="77"/>
      <c r="AA9" s="68"/>
      <c r="AB9" s="80" t="s">
        <v>111</v>
      </c>
      <c r="AC9" s="5"/>
      <c r="AE9" s="21">
        <v>5</v>
      </c>
      <c r="AF9" s="21"/>
      <c r="AG9" s="21"/>
      <c r="AH9" s="21"/>
      <c r="AI9" s="21"/>
      <c r="AJ9" s="61" t="str">
        <f>IF(VLOOKUP(AE9,データベース!$A$16:$G$20,2)=0,"",VLOOKUP(AE9,データベース!$A$16:$G$20,2))</f>
        <v/>
      </c>
      <c r="AK9" s="61" t="str">
        <f>IF(VLOOKUP(AE9,データベース!$A$16:$G$20,5)=0,"",VLOOKUP(AE9,データベース!$A$16:$G$20,5))</f>
        <v/>
      </c>
      <c r="AL9" s="62" t="str">
        <f t="shared" si="0"/>
        <v>　</v>
      </c>
      <c r="AN9" s="47">
        <v>3</v>
      </c>
      <c r="AO9" s="47" t="s">
        <v>186</v>
      </c>
    </row>
    <row r="10" spans="1:41" ht="18" customHeight="1">
      <c r="A10" s="32"/>
      <c r="B10" s="32"/>
      <c r="C10" s="79" t="str">
        <f>IF(AC9="","",VLOOKUP(AC9,データベース!$A$29:$U$78,2))</f>
        <v/>
      </c>
      <c r="D10" s="32"/>
      <c r="E10" s="32"/>
      <c r="F10" s="32"/>
      <c r="G10" s="32"/>
      <c r="H10" s="32"/>
      <c r="I10" s="32"/>
      <c r="J10" s="32"/>
      <c r="K10" s="79" t="str">
        <f>IF(AC9="","",VLOOKUP(AC9,データベース!$A$29:$U$78,5))</f>
        <v/>
      </c>
      <c r="AN10" s="47">
        <v>4</v>
      </c>
      <c r="AO10" s="47" t="s">
        <v>187</v>
      </c>
    </row>
    <row r="11" spans="1:41" s="32" customFormat="1" ht="18" customHeight="1" thickBot="1">
      <c r="A11" s="81" t="s">
        <v>9</v>
      </c>
      <c r="AA11" s="47"/>
      <c r="AB11" s="47"/>
      <c r="AC11" s="47"/>
      <c r="AD11" s="47"/>
      <c r="AE11" s="424" t="s">
        <v>56</v>
      </c>
      <c r="AF11" s="424"/>
      <c r="AG11" s="424"/>
      <c r="AH11" s="424"/>
      <c r="AI11" s="424"/>
      <c r="AJ11" s="424"/>
      <c r="AK11" s="424"/>
      <c r="AL11" s="424"/>
    </row>
    <row r="12" spans="1:41" ht="18" customHeight="1" thickBot="1">
      <c r="A12" s="392" t="s">
        <v>4</v>
      </c>
      <c r="B12" s="393"/>
      <c r="C12" s="372" t="s">
        <v>26</v>
      </c>
      <c r="D12" s="372"/>
      <c r="E12" s="372"/>
      <c r="F12" s="372"/>
      <c r="G12" s="372"/>
      <c r="H12" s="372"/>
      <c r="I12" s="373"/>
      <c r="J12" s="385" t="s">
        <v>5</v>
      </c>
      <c r="K12" s="385"/>
      <c r="L12" s="385" t="s">
        <v>6</v>
      </c>
      <c r="M12" s="385"/>
      <c r="N12" s="385" t="s">
        <v>7</v>
      </c>
      <c r="O12" s="385"/>
      <c r="P12" s="386" t="s">
        <v>8</v>
      </c>
      <c r="Q12" s="387"/>
      <c r="R12" s="387"/>
      <c r="S12" s="387"/>
      <c r="T12" s="387"/>
      <c r="U12" s="387"/>
      <c r="V12" s="387"/>
      <c r="W12" s="387"/>
      <c r="X12" s="387"/>
      <c r="Y12" s="387"/>
      <c r="Z12" s="388"/>
      <c r="AA12" s="32"/>
      <c r="AB12" s="30" t="s">
        <v>4</v>
      </c>
      <c r="AC12" s="38" t="s">
        <v>33</v>
      </c>
      <c r="AD12" s="32"/>
      <c r="AE12" s="432"/>
      <c r="AF12" s="432"/>
      <c r="AG12" s="432"/>
      <c r="AH12" s="432"/>
      <c r="AI12" s="432"/>
      <c r="AJ12" s="432"/>
      <c r="AK12" s="432"/>
      <c r="AL12" s="432"/>
      <c r="AN12" s="47">
        <v>1</v>
      </c>
      <c r="AO12" s="47" t="s">
        <v>188</v>
      </c>
    </row>
    <row r="13" spans="1:41" ht="18" customHeight="1">
      <c r="A13" s="389">
        <v>1</v>
      </c>
      <c r="B13" s="390"/>
      <c r="C13" s="84"/>
      <c r="D13" s="394" t="str">
        <f>IF(AC13="","",VLOOKUP(AC13,データベース!$A$29:$U$78,2))</f>
        <v/>
      </c>
      <c r="E13" s="394"/>
      <c r="F13" s="85"/>
      <c r="G13" s="394" t="str">
        <f>IF(AC13="","",VLOOKUP(AC13,データベース!$A$29:$U$78,5))</f>
        <v/>
      </c>
      <c r="H13" s="394"/>
      <c r="I13" s="86"/>
      <c r="J13" s="391" t="str">
        <f>IF(AC13="","",VLOOKUP(AC13,データベース!$A$29:$U$78,8))</f>
        <v/>
      </c>
      <c r="K13" s="391"/>
      <c r="L13" s="391" t="str">
        <f>IF(AC13="","",VLOOKUP(AC13,データベース!$A$29:$U$78,10))</f>
        <v/>
      </c>
      <c r="M13" s="391"/>
      <c r="N13" s="391" t="str">
        <f>IF(AC13="","",VLOOKUP(AC13,データベース!$A$29:$U$78,12))</f>
        <v/>
      </c>
      <c r="O13" s="391"/>
      <c r="P13" s="87" t="str">
        <f>IF(AC13="","",VLOOKUP(AC13,データベース!$A$29:$U$78,16))</f>
        <v/>
      </c>
      <c r="Q13" s="88" t="str">
        <f>MID(P13,1,1)</f>
        <v/>
      </c>
      <c r="R13" s="88" t="str">
        <f>MID(P13,2,1)</f>
        <v/>
      </c>
      <c r="S13" s="88" t="str">
        <f>MID(P13,3,1)</f>
        <v/>
      </c>
      <c r="T13" s="88" t="str">
        <f>MID(P13,4,1)</f>
        <v/>
      </c>
      <c r="U13" s="88" t="str">
        <f>MID(P13,5,1)</f>
        <v/>
      </c>
      <c r="V13" s="88" t="str">
        <f>MID(P13,6,1)</f>
        <v/>
      </c>
      <c r="W13" s="88" t="str">
        <f>MID(P13,7,1)</f>
        <v/>
      </c>
      <c r="X13" s="88" t="str">
        <f>MID(P13,8,1)</f>
        <v/>
      </c>
      <c r="Y13" s="88" t="str">
        <f>MID(P13,9,1)</f>
        <v/>
      </c>
      <c r="Z13" s="89"/>
      <c r="AA13" s="32"/>
      <c r="AB13" s="90">
        <v>1</v>
      </c>
      <c r="AC13" s="1"/>
      <c r="AE13" s="41">
        <v>1</v>
      </c>
      <c r="AF13" s="41">
        <f>COUNTIF($AC$13:$AC$18,AE13)</f>
        <v>0</v>
      </c>
      <c r="AG13" s="41">
        <f t="shared" ref="AG13:AG61" si="1">COUNTIF($AC$24:$AC$51,AE13)</f>
        <v>0</v>
      </c>
      <c r="AH13" s="41">
        <f>AG13*10</f>
        <v>0</v>
      </c>
      <c r="AI13" s="41">
        <f>AF13+AH13</f>
        <v>0</v>
      </c>
      <c r="AJ13" s="42" t="str">
        <f>IF(VLOOKUP(AE13,データベース!$A$29:$G$78,2)=0,"",VLOOKUP(AE13,データベース!$A$29:$G$78,2))</f>
        <v/>
      </c>
      <c r="AK13" s="42" t="str">
        <f>IF(VLOOKUP(AE13,データベース!$A$29:$G$78,5)=0,"",VLOOKUP(AE13,データベース!$A$29:$G$78,5))</f>
        <v/>
      </c>
      <c r="AL13" s="43" t="str">
        <f>AJ13&amp;"　"&amp;AK13</f>
        <v>　</v>
      </c>
      <c r="AN13" s="47">
        <v>2</v>
      </c>
      <c r="AO13" s="47" t="s">
        <v>189</v>
      </c>
    </row>
    <row r="14" spans="1:41" ht="18" customHeight="1" thickBot="1">
      <c r="A14" s="380">
        <v>2</v>
      </c>
      <c r="B14" s="381"/>
      <c r="C14" s="92"/>
      <c r="D14" s="382" t="str">
        <f>IF(AC14="","",VLOOKUP(AC14,データベース!$A$29:$U$78,2))</f>
        <v/>
      </c>
      <c r="E14" s="382"/>
      <c r="F14" s="93"/>
      <c r="G14" s="382" t="str">
        <f>IF(AC14="","",VLOOKUP(AC14,データベース!$A$29:$U$78,5))</f>
        <v/>
      </c>
      <c r="H14" s="382"/>
      <c r="I14" s="94"/>
      <c r="J14" s="361" t="str">
        <f>IF(AC14="","",VLOOKUP(AC14,データベース!$A$29:$U$78,8))</f>
        <v/>
      </c>
      <c r="K14" s="361"/>
      <c r="L14" s="361" t="str">
        <f>IF(AC14="","",VLOOKUP(AC14,データベース!$A$29:$U$78,10))</f>
        <v/>
      </c>
      <c r="M14" s="361"/>
      <c r="N14" s="361" t="str">
        <f>IF(AC14="","",VLOOKUP(AC14,データベース!$A$29:$U$78,12))</f>
        <v/>
      </c>
      <c r="O14" s="361"/>
      <c r="P14" s="95" t="str">
        <f>IF(AC14="","",VLOOKUP(AC14,データベース!$A$29:$U$78,16))</f>
        <v/>
      </c>
      <c r="Q14" s="96" t="str">
        <f t="shared" ref="Q14:Q18" si="2">MID(P14,1,1)</f>
        <v/>
      </c>
      <c r="R14" s="96" t="str">
        <f t="shared" ref="R14:R18" si="3">MID(P14,2,1)</f>
        <v/>
      </c>
      <c r="S14" s="96" t="str">
        <f t="shared" ref="S14:S18" si="4">MID(P14,3,1)</f>
        <v/>
      </c>
      <c r="T14" s="96" t="str">
        <f t="shared" ref="T14:T18" si="5">MID(P14,4,1)</f>
        <v/>
      </c>
      <c r="U14" s="96" t="str">
        <f t="shared" ref="U14:U18" si="6">MID(P14,5,1)</f>
        <v/>
      </c>
      <c r="V14" s="96" t="str">
        <f t="shared" ref="V14:V18" si="7">MID(P14,6,1)</f>
        <v/>
      </c>
      <c r="W14" s="96" t="str">
        <f t="shared" ref="W14:W18" si="8">MID(P14,7,1)</f>
        <v/>
      </c>
      <c r="X14" s="96" t="str">
        <f t="shared" ref="X14:X18" si="9">MID(P14,8,1)</f>
        <v/>
      </c>
      <c r="Y14" s="96" t="str">
        <f t="shared" ref="Y14:Y18" si="10">MID(P14,9,1)</f>
        <v/>
      </c>
      <c r="Z14" s="97"/>
      <c r="AA14" s="98"/>
      <c r="AB14" s="64">
        <v>2</v>
      </c>
      <c r="AC14" s="2"/>
      <c r="AE14" s="41">
        <v>2</v>
      </c>
      <c r="AF14" s="41">
        <f t="shared" ref="AF14:AF61" si="11">COUNTIF($AC$13:$AC$18,AE14)</f>
        <v>0</v>
      </c>
      <c r="AG14" s="41">
        <f t="shared" si="1"/>
        <v>0</v>
      </c>
      <c r="AH14" s="41">
        <f t="shared" ref="AH14:AH63" si="12">AG14*10</f>
        <v>0</v>
      </c>
      <c r="AI14" s="41">
        <f t="shared" ref="AI14:AI63" si="13">AF14+AH14</f>
        <v>0</v>
      </c>
      <c r="AJ14" s="42" t="str">
        <f>IF(VLOOKUP(AE14,データベース!$A$29:$G$78,2)=0,"",VLOOKUP(AE14,データベース!$A$29:$G$78,2))</f>
        <v/>
      </c>
      <c r="AK14" s="42" t="str">
        <f>IF(VLOOKUP(AE14,データベース!$A$29:$G$78,5)=0,"",VLOOKUP(AE14,データベース!$A$29:$G$78,5))</f>
        <v/>
      </c>
      <c r="AL14" s="43" t="str">
        <f t="shared" ref="AL14:AL62" si="14">AJ14&amp;"　"&amp;AK14</f>
        <v>　</v>
      </c>
    </row>
    <row r="15" spans="1:41" ht="18" customHeight="1">
      <c r="A15" s="380">
        <v>3</v>
      </c>
      <c r="B15" s="381"/>
      <c r="C15" s="92"/>
      <c r="D15" s="382" t="str">
        <f>IF(AC15="","",VLOOKUP(AC15,データベース!$A$29:$U$78,2))</f>
        <v/>
      </c>
      <c r="E15" s="382"/>
      <c r="F15" s="93"/>
      <c r="G15" s="382" t="str">
        <f>IF(AC15="","",VLOOKUP(AC15,データベース!$A$29:$U$78,5))</f>
        <v/>
      </c>
      <c r="H15" s="382"/>
      <c r="I15" s="94"/>
      <c r="J15" s="361" t="str">
        <f>IF(AC15="","",VLOOKUP(AC15,データベース!$A$29:$U$78,8))</f>
        <v/>
      </c>
      <c r="K15" s="361"/>
      <c r="L15" s="361" t="str">
        <f>IF(AC15="","",VLOOKUP(AC15,データベース!$A$29:$U$78,10))</f>
        <v/>
      </c>
      <c r="M15" s="361"/>
      <c r="N15" s="361" t="str">
        <f>IF(AC15="","",VLOOKUP(AC15,データベース!$A$29:$U$78,12))</f>
        <v/>
      </c>
      <c r="O15" s="361"/>
      <c r="P15" s="95" t="str">
        <f>IF(AC15="","",VLOOKUP(AC15,データベース!$A$29:$U$78,16))</f>
        <v/>
      </c>
      <c r="Q15" s="96" t="str">
        <f t="shared" si="2"/>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7"/>
      <c r="AA15" s="98"/>
      <c r="AB15" s="64">
        <v>3</v>
      </c>
      <c r="AC15" s="2"/>
      <c r="AE15" s="41">
        <v>3</v>
      </c>
      <c r="AF15" s="41">
        <f t="shared" si="11"/>
        <v>0</v>
      </c>
      <c r="AG15" s="41">
        <f t="shared" si="1"/>
        <v>0</v>
      </c>
      <c r="AH15" s="41">
        <f t="shared" si="12"/>
        <v>0</v>
      </c>
      <c r="AI15" s="41">
        <f t="shared" si="13"/>
        <v>0</v>
      </c>
      <c r="AJ15" s="42" t="str">
        <f>IF(VLOOKUP(AE15,データベース!$A$29:$G$78,2)=0,"",VLOOKUP(AE15,データベース!$A$29:$G$78,2))</f>
        <v/>
      </c>
      <c r="AK15" s="42" t="str">
        <f>IF(VLOOKUP(AE15,データベース!$A$29:$G$78,5)=0,"",VLOOKUP(AE15,データベース!$A$29:$G$78,5))</f>
        <v/>
      </c>
      <c r="AL15" s="43" t="str">
        <f t="shared" si="14"/>
        <v>　</v>
      </c>
      <c r="AN15" s="363" t="s">
        <v>194</v>
      </c>
      <c r="AO15" s="364"/>
    </row>
    <row r="16" spans="1:41" ht="18" customHeight="1" thickBot="1">
      <c r="A16" s="380">
        <v>4</v>
      </c>
      <c r="B16" s="381"/>
      <c r="C16" s="92"/>
      <c r="D16" s="382" t="str">
        <f>IF(AC16="","",VLOOKUP(AC16,データベース!$A$29:$U$78,2))</f>
        <v/>
      </c>
      <c r="E16" s="382"/>
      <c r="F16" s="93"/>
      <c r="G16" s="382" t="str">
        <f>IF(AC16="","",VLOOKUP(AC16,データベース!$A$29:$U$78,5))</f>
        <v/>
      </c>
      <c r="H16" s="382"/>
      <c r="I16" s="94"/>
      <c r="J16" s="361" t="str">
        <f>IF(AC16="","",VLOOKUP(AC16,データベース!$A$29:$U$78,8))</f>
        <v/>
      </c>
      <c r="K16" s="361"/>
      <c r="L16" s="361" t="str">
        <f>IF(AC16="","",VLOOKUP(AC16,データベース!$A$29:$U$78,10))</f>
        <v/>
      </c>
      <c r="M16" s="361"/>
      <c r="N16" s="361" t="str">
        <f>IF(AC16="","",VLOOKUP(AC16,データベース!$A$29:$U$78,12))</f>
        <v/>
      </c>
      <c r="O16" s="361"/>
      <c r="P16" s="95" t="str">
        <f>IF(AC16="","",VLOOKUP(AC16,データベース!$A$29:$U$78,16))</f>
        <v/>
      </c>
      <c r="Q16" s="96" t="str">
        <f t="shared" si="2"/>
        <v/>
      </c>
      <c r="R16" s="96" t="str">
        <f t="shared" si="3"/>
        <v/>
      </c>
      <c r="S16" s="96" t="str">
        <f t="shared" si="4"/>
        <v/>
      </c>
      <c r="T16" s="96" t="str">
        <f t="shared" si="5"/>
        <v/>
      </c>
      <c r="U16" s="96" t="str">
        <f t="shared" si="6"/>
        <v/>
      </c>
      <c r="V16" s="96" t="str">
        <f t="shared" si="7"/>
        <v/>
      </c>
      <c r="W16" s="96" t="str">
        <f t="shared" si="8"/>
        <v/>
      </c>
      <c r="X16" s="96" t="str">
        <f t="shared" si="9"/>
        <v/>
      </c>
      <c r="Y16" s="96" t="str">
        <f t="shared" si="10"/>
        <v/>
      </c>
      <c r="Z16" s="97"/>
      <c r="AA16" s="98"/>
      <c r="AB16" s="64">
        <v>4</v>
      </c>
      <c r="AC16" s="2"/>
      <c r="AE16" s="41">
        <v>4</v>
      </c>
      <c r="AF16" s="41">
        <f t="shared" si="11"/>
        <v>0</v>
      </c>
      <c r="AG16" s="41">
        <f t="shared" si="1"/>
        <v>0</v>
      </c>
      <c r="AH16" s="41">
        <f t="shared" si="12"/>
        <v>0</v>
      </c>
      <c r="AI16" s="41">
        <f t="shared" si="13"/>
        <v>0</v>
      </c>
      <c r="AJ16" s="42" t="str">
        <f>IF(VLOOKUP(AE16,データベース!$A$29:$G$78,2)=0,"",VLOOKUP(AE16,データベース!$A$29:$G$78,2))</f>
        <v/>
      </c>
      <c r="AK16" s="42" t="str">
        <f>IF(VLOOKUP(AE16,データベース!$A$29:$G$78,5)=0,"",VLOOKUP(AE16,データベース!$A$29:$G$78,5))</f>
        <v/>
      </c>
      <c r="AL16" s="43" t="str">
        <f t="shared" si="14"/>
        <v>　</v>
      </c>
      <c r="AN16" s="365"/>
      <c r="AO16" s="366"/>
    </row>
    <row r="17" spans="1:41" ht="18" customHeight="1" thickBot="1">
      <c r="A17" s="380">
        <v>5</v>
      </c>
      <c r="B17" s="381"/>
      <c r="C17" s="92"/>
      <c r="D17" s="382" t="str">
        <f>IF(AC17="","",VLOOKUP(AC17,データベース!$A$29:$U$78,2))</f>
        <v/>
      </c>
      <c r="E17" s="382"/>
      <c r="F17" s="93"/>
      <c r="G17" s="382" t="str">
        <f>IF(AC17="","",VLOOKUP(AC17,データベース!$A$29:$U$78,5))</f>
        <v/>
      </c>
      <c r="H17" s="382"/>
      <c r="I17" s="94"/>
      <c r="J17" s="361" t="str">
        <f>IF(AC17="","",VLOOKUP(AC17,データベース!$A$29:$U$78,8))</f>
        <v/>
      </c>
      <c r="K17" s="361"/>
      <c r="L17" s="361" t="str">
        <f>IF(AC17="","",VLOOKUP(AC17,データベース!$A$29:$U$78,10))</f>
        <v/>
      </c>
      <c r="M17" s="361"/>
      <c r="N17" s="361" t="str">
        <f>IF(AC17="","",VLOOKUP(AC17,データベース!$A$29:$U$78,12))</f>
        <v/>
      </c>
      <c r="O17" s="361"/>
      <c r="P17" s="95" t="str">
        <f>IF(AC17="","",VLOOKUP(AC17,データベース!$A$29:$U$78,16))</f>
        <v/>
      </c>
      <c r="Q17" s="96" t="str">
        <f t="shared" si="2"/>
        <v/>
      </c>
      <c r="R17" s="96" t="str">
        <f t="shared" si="3"/>
        <v/>
      </c>
      <c r="S17" s="96" t="str">
        <f t="shared" si="4"/>
        <v/>
      </c>
      <c r="T17" s="96" t="str">
        <f t="shared" si="5"/>
        <v/>
      </c>
      <c r="U17" s="96" t="str">
        <f t="shared" si="6"/>
        <v/>
      </c>
      <c r="V17" s="96" t="str">
        <f t="shared" si="7"/>
        <v/>
      </c>
      <c r="W17" s="96" t="str">
        <f t="shared" si="8"/>
        <v/>
      </c>
      <c r="X17" s="96" t="str">
        <f t="shared" si="9"/>
        <v/>
      </c>
      <c r="Y17" s="96" t="str">
        <f t="shared" si="10"/>
        <v/>
      </c>
      <c r="Z17" s="97"/>
      <c r="AA17" s="98"/>
      <c r="AB17" s="64">
        <v>5</v>
      </c>
      <c r="AC17" s="2"/>
      <c r="AE17" s="41">
        <v>5</v>
      </c>
      <c r="AF17" s="41">
        <f t="shared" si="11"/>
        <v>0</v>
      </c>
      <c r="AG17" s="41">
        <f t="shared" si="1"/>
        <v>0</v>
      </c>
      <c r="AH17" s="41">
        <f t="shared" si="12"/>
        <v>0</v>
      </c>
      <c r="AI17" s="41">
        <f t="shared" si="13"/>
        <v>0</v>
      </c>
      <c r="AJ17" s="42" t="str">
        <f>IF(VLOOKUP(AE17,データベース!$A$29:$G$78,2)=0,"",VLOOKUP(AE17,データベース!$A$29:$G$78,2))</f>
        <v/>
      </c>
      <c r="AK17" s="42" t="str">
        <f>IF(VLOOKUP(AE17,データベース!$A$29:$G$78,5)=0,"",VLOOKUP(AE17,データベース!$A$29:$G$78,5))</f>
        <v/>
      </c>
      <c r="AL17" s="43" t="str">
        <f t="shared" si="14"/>
        <v>　</v>
      </c>
      <c r="AN17" s="430">
        <f>データベース!Q12</f>
        <v>0</v>
      </c>
      <c r="AO17" s="431"/>
    </row>
    <row r="18" spans="1:41" ht="18" customHeight="1" thickBot="1">
      <c r="A18" s="405">
        <v>6</v>
      </c>
      <c r="B18" s="406"/>
      <c r="C18" s="100"/>
      <c r="D18" s="408" t="str">
        <f>IF(AC18="","",VLOOKUP(AC18,データベース!$A$29:$U$78,2))</f>
        <v/>
      </c>
      <c r="E18" s="408"/>
      <c r="F18" s="101"/>
      <c r="G18" s="408" t="str">
        <f>IF(AC18="","",VLOOKUP(AC18,データベース!$A$29:$U$78,5))</f>
        <v/>
      </c>
      <c r="H18" s="408"/>
      <c r="I18" s="102"/>
      <c r="J18" s="383" t="str">
        <f>IF(AC18="","",VLOOKUP(AC18,データベース!$A$29:$U$78,8))</f>
        <v/>
      </c>
      <c r="K18" s="383"/>
      <c r="L18" s="383" t="str">
        <f>IF(AC18="","",VLOOKUP(AC18,データベース!$A$29:$U$78,10))</f>
        <v/>
      </c>
      <c r="M18" s="383"/>
      <c r="N18" s="383" t="str">
        <f>IF(AC18="","",VLOOKUP(AC18,データベース!$A$29:$U$78,12))</f>
        <v/>
      </c>
      <c r="O18" s="383"/>
      <c r="P18" s="103" t="str">
        <f>IF(AC18="","",VLOOKUP(AC18,データベース!$A$29:$U$78,16))</f>
        <v/>
      </c>
      <c r="Q18" s="104" t="str">
        <f t="shared" si="2"/>
        <v/>
      </c>
      <c r="R18" s="104" t="str">
        <f t="shared" si="3"/>
        <v/>
      </c>
      <c r="S18" s="104" t="str">
        <f t="shared" si="4"/>
        <v/>
      </c>
      <c r="T18" s="104" t="str">
        <f t="shared" si="5"/>
        <v/>
      </c>
      <c r="U18" s="104" t="str">
        <f t="shared" si="6"/>
        <v/>
      </c>
      <c r="V18" s="104" t="str">
        <f t="shared" si="7"/>
        <v/>
      </c>
      <c r="W18" s="104" t="str">
        <f t="shared" si="8"/>
        <v/>
      </c>
      <c r="X18" s="104" t="str">
        <f t="shared" si="9"/>
        <v/>
      </c>
      <c r="Y18" s="104" t="str">
        <f t="shared" si="10"/>
        <v/>
      </c>
      <c r="Z18" s="105"/>
      <c r="AA18" s="98"/>
      <c r="AB18" s="106">
        <v>6</v>
      </c>
      <c r="AC18" s="3"/>
      <c r="AE18" s="41">
        <v>6</v>
      </c>
      <c r="AF18" s="41">
        <f t="shared" si="11"/>
        <v>0</v>
      </c>
      <c r="AG18" s="41">
        <f t="shared" si="1"/>
        <v>0</v>
      </c>
      <c r="AH18" s="41">
        <f t="shared" si="12"/>
        <v>0</v>
      </c>
      <c r="AI18" s="41">
        <f t="shared" si="13"/>
        <v>0</v>
      </c>
      <c r="AJ18" s="42" t="str">
        <f>IF(VLOOKUP(AE18,データベース!$A$29:$G$78,2)=0,"",VLOOKUP(AE18,データベース!$A$29:$G$78,2))</f>
        <v/>
      </c>
      <c r="AK18" s="42" t="str">
        <f>IF(VLOOKUP(AE18,データベース!$A$29:$G$78,5)=0,"",VLOOKUP(AE18,データベース!$A$29:$G$78,5))</f>
        <v/>
      </c>
      <c r="AL18" s="43" t="str">
        <f t="shared" si="14"/>
        <v>　</v>
      </c>
    </row>
    <row r="19" spans="1:41" ht="18" customHeight="1">
      <c r="A19" s="424"/>
      <c r="B19" s="424"/>
      <c r="C19" s="107"/>
      <c r="D19" s="433"/>
      <c r="E19" s="433"/>
      <c r="F19" s="108"/>
      <c r="G19" s="434"/>
      <c r="H19" s="434"/>
      <c r="I19" s="109"/>
      <c r="J19" s="435"/>
      <c r="K19" s="435"/>
      <c r="L19" s="435"/>
      <c r="M19" s="435"/>
      <c r="N19" s="435"/>
      <c r="O19" s="435"/>
      <c r="P19" s="109"/>
      <c r="Q19" s="76"/>
      <c r="R19" s="76"/>
      <c r="S19" s="76"/>
      <c r="T19" s="76"/>
      <c r="U19" s="76"/>
      <c r="V19" s="76"/>
      <c r="W19" s="76"/>
      <c r="X19" s="76"/>
      <c r="Y19" s="76"/>
      <c r="Z19" s="108"/>
      <c r="AA19" s="98"/>
      <c r="AB19" s="32"/>
      <c r="AC19" s="18"/>
      <c r="AE19" s="41">
        <v>7</v>
      </c>
      <c r="AF19" s="41">
        <f t="shared" si="11"/>
        <v>0</v>
      </c>
      <c r="AG19" s="41">
        <f t="shared" si="1"/>
        <v>0</v>
      </c>
      <c r="AH19" s="41">
        <f t="shared" si="12"/>
        <v>0</v>
      </c>
      <c r="AI19" s="41">
        <f t="shared" si="13"/>
        <v>0</v>
      </c>
      <c r="AJ19" s="42" t="str">
        <f>IF(VLOOKUP(AE19,データベース!$A$29:$G$78,2)=0,"",VLOOKUP(AE19,データベース!$A$29:$G$78,2))</f>
        <v/>
      </c>
      <c r="AK19" s="42" t="str">
        <f>IF(VLOOKUP(AE19,データベース!$A$29:$G$78,5)=0,"",VLOOKUP(AE19,データベース!$A$29:$G$78,5))</f>
        <v/>
      </c>
      <c r="AL19" s="43" t="str">
        <f t="shared" si="14"/>
        <v>　</v>
      </c>
    </row>
    <row r="20" spans="1:41" ht="18" customHeight="1">
      <c r="A20" s="424"/>
      <c r="B20" s="424"/>
      <c r="C20" s="107"/>
      <c r="D20" s="433"/>
      <c r="E20" s="433"/>
      <c r="F20" s="108"/>
      <c r="G20" s="434"/>
      <c r="H20" s="434"/>
      <c r="I20" s="109"/>
      <c r="J20" s="435"/>
      <c r="K20" s="435"/>
      <c r="L20" s="435"/>
      <c r="M20" s="435"/>
      <c r="N20" s="435"/>
      <c r="O20" s="435"/>
      <c r="P20" s="109"/>
      <c r="Q20" s="76"/>
      <c r="R20" s="76"/>
      <c r="S20" s="76"/>
      <c r="T20" s="76"/>
      <c r="U20" s="76"/>
      <c r="V20" s="76"/>
      <c r="W20" s="76"/>
      <c r="X20" s="76"/>
      <c r="Y20" s="76"/>
      <c r="Z20" s="108"/>
      <c r="AA20" s="98"/>
      <c r="AB20" s="32"/>
      <c r="AC20" s="18"/>
      <c r="AD20" s="32"/>
      <c r="AE20" s="41">
        <v>8</v>
      </c>
      <c r="AF20" s="41">
        <f t="shared" si="11"/>
        <v>0</v>
      </c>
      <c r="AG20" s="41">
        <f t="shared" si="1"/>
        <v>0</v>
      </c>
      <c r="AH20" s="41">
        <f t="shared" si="12"/>
        <v>0</v>
      </c>
      <c r="AI20" s="41">
        <f t="shared" si="13"/>
        <v>0</v>
      </c>
      <c r="AJ20" s="42" t="str">
        <f>IF(VLOOKUP(AE20,データベース!$A$29:$G$78,2)=0,"",VLOOKUP(AE20,データベース!$A$29:$G$78,2))</f>
        <v/>
      </c>
      <c r="AK20" s="42" t="str">
        <f>IF(VLOOKUP(AE20,データベース!$A$29:$G$78,5)=0,"",VLOOKUP(AE20,データベース!$A$29:$G$78,5))</f>
        <v/>
      </c>
      <c r="AL20" s="43" t="str">
        <f t="shared" si="14"/>
        <v>　</v>
      </c>
    </row>
    <row r="21" spans="1:41" ht="18" customHeight="1">
      <c r="D21" s="172"/>
      <c r="AA21" s="98"/>
      <c r="AD21" s="32"/>
      <c r="AE21" s="41">
        <v>9</v>
      </c>
      <c r="AF21" s="41">
        <f t="shared" si="11"/>
        <v>0</v>
      </c>
      <c r="AG21" s="41">
        <f t="shared" si="1"/>
        <v>0</v>
      </c>
      <c r="AH21" s="41">
        <f t="shared" si="12"/>
        <v>0</v>
      </c>
      <c r="AI21" s="41">
        <f t="shared" si="13"/>
        <v>0</v>
      </c>
      <c r="AJ21" s="42" t="str">
        <f>IF(VLOOKUP(AE21,データベース!$A$29:$G$78,2)=0,"",VLOOKUP(AE21,データベース!$A$29:$G$78,2))</f>
        <v/>
      </c>
      <c r="AK21" s="42" t="str">
        <f>IF(VLOOKUP(AE21,データベース!$A$29:$G$78,5)=0,"",VLOOKUP(AE21,データベース!$A$29:$G$78,5))</f>
        <v/>
      </c>
      <c r="AL21" s="43" t="str">
        <f t="shared" si="14"/>
        <v>　</v>
      </c>
    </row>
    <row r="22" spans="1:41" ht="18" customHeight="1" thickBot="1">
      <c r="A22" s="110" t="s">
        <v>10</v>
      </c>
      <c r="D22" s="424" t="s">
        <v>55</v>
      </c>
      <c r="E22" s="424"/>
      <c r="F22" s="424"/>
      <c r="G22" s="424"/>
      <c r="H22" s="424"/>
      <c r="I22" s="424"/>
      <c r="J22" s="47">
        <f>COUNTIF(AI13:AI62,10)</f>
        <v>0</v>
      </c>
      <c r="K22" s="47" t="s">
        <v>28</v>
      </c>
      <c r="M22" s="407" t="s">
        <v>69</v>
      </c>
      <c r="N22" s="407"/>
      <c r="O22" s="407"/>
      <c r="P22" s="407"/>
      <c r="Q22" s="407"/>
      <c r="R22" s="407"/>
      <c r="S22" s="407"/>
      <c r="T22" s="407"/>
      <c r="U22" s="407"/>
      <c r="V22" s="407"/>
      <c r="W22" s="407"/>
      <c r="X22" s="407"/>
      <c r="Y22" s="407"/>
      <c r="Z22" s="407"/>
      <c r="AE22" s="41">
        <v>10</v>
      </c>
      <c r="AF22" s="41">
        <f t="shared" si="11"/>
        <v>0</v>
      </c>
      <c r="AG22" s="41">
        <f t="shared" si="1"/>
        <v>0</v>
      </c>
      <c r="AH22" s="41">
        <f t="shared" si="12"/>
        <v>0</v>
      </c>
      <c r="AI22" s="41">
        <f t="shared" si="13"/>
        <v>0</v>
      </c>
      <c r="AJ22" s="42" t="str">
        <f>IF(VLOOKUP(AE22,データベース!$A$29:$G$78,2)=0,"",VLOOKUP(AE22,データベース!$A$29:$G$78,2))</f>
        <v/>
      </c>
      <c r="AK22" s="42" t="str">
        <f>IF(VLOOKUP(AE22,データベース!$A$29:$G$78,5)=0,"",VLOOKUP(AE22,データベース!$A$29:$G$78,5))</f>
        <v/>
      </c>
      <c r="AL22" s="43" t="str">
        <f t="shared" si="14"/>
        <v>　</v>
      </c>
    </row>
    <row r="23" spans="1:41" ht="18.75" customHeight="1" thickBot="1">
      <c r="A23" s="113" t="s">
        <v>11</v>
      </c>
      <c r="B23" s="82" t="s">
        <v>68</v>
      </c>
      <c r="C23" s="372" t="s">
        <v>26</v>
      </c>
      <c r="D23" s="372"/>
      <c r="E23" s="372"/>
      <c r="F23" s="372"/>
      <c r="G23" s="372"/>
      <c r="H23" s="372"/>
      <c r="I23" s="373"/>
      <c r="J23" s="385" t="s">
        <v>5</v>
      </c>
      <c r="K23" s="385"/>
      <c r="L23" s="385" t="s">
        <v>6</v>
      </c>
      <c r="M23" s="385"/>
      <c r="N23" s="385" t="s">
        <v>7</v>
      </c>
      <c r="O23" s="385"/>
      <c r="P23" s="386" t="s">
        <v>8</v>
      </c>
      <c r="Q23" s="387"/>
      <c r="R23" s="387"/>
      <c r="S23" s="387"/>
      <c r="T23" s="387"/>
      <c r="U23" s="387"/>
      <c r="V23" s="387"/>
      <c r="W23" s="387"/>
      <c r="X23" s="387"/>
      <c r="Y23" s="387"/>
      <c r="Z23" s="388"/>
      <c r="AB23" s="30"/>
      <c r="AC23" s="38" t="s">
        <v>33</v>
      </c>
      <c r="AE23" s="41">
        <v>11</v>
      </c>
      <c r="AF23" s="41">
        <f t="shared" si="11"/>
        <v>0</v>
      </c>
      <c r="AG23" s="41">
        <f t="shared" si="1"/>
        <v>0</v>
      </c>
      <c r="AH23" s="41">
        <f t="shared" si="12"/>
        <v>0</v>
      </c>
      <c r="AI23" s="41">
        <f t="shared" si="13"/>
        <v>0</v>
      </c>
      <c r="AJ23" s="42" t="str">
        <f>IF(VLOOKUP(AE23,データベース!$A$29:$G$78,2)=0,"",VLOOKUP(AE23,データベース!$A$29:$G$78,2))</f>
        <v/>
      </c>
      <c r="AK23" s="42" t="str">
        <f>IF(VLOOKUP(AE23,データベース!$A$29:$G$78,5)=0,"",VLOOKUP(AE23,データベース!$A$29:$G$78,5))</f>
        <v/>
      </c>
      <c r="AL23" s="43" t="str">
        <f t="shared" si="14"/>
        <v>　</v>
      </c>
    </row>
    <row r="24" spans="1:41" ht="18" customHeight="1">
      <c r="A24" s="369" t="s">
        <v>41</v>
      </c>
      <c r="B24" s="173" t="str">
        <f t="shared" ref="B24:B51" si="15">IF(AC24="","",IF(VLOOKUP(AC24,$AE$13:$AI$62,5)=10,"○",""))</f>
        <v/>
      </c>
      <c r="C24" s="127"/>
      <c r="D24" s="427" t="str">
        <f>IF(AC24="","",VLOOKUP(AC24,データベース!$A$29:$U$78,2))</f>
        <v/>
      </c>
      <c r="E24" s="427"/>
      <c r="F24" s="128"/>
      <c r="G24" s="427" t="str">
        <f>IF(AC24="","",VLOOKUP(AC24,データベース!$A$29:$U$78,5))</f>
        <v/>
      </c>
      <c r="H24" s="427"/>
      <c r="I24" s="129"/>
      <c r="J24" s="410" t="str">
        <f>IF(AC24="","",VLOOKUP(AC24,データベース!$A$29:$U$78,8))</f>
        <v/>
      </c>
      <c r="K24" s="410"/>
      <c r="L24" s="410" t="str">
        <f>IF(AC24="","",VLOOKUP(AC24,データベース!$A$29:$U$78,10))</f>
        <v/>
      </c>
      <c r="M24" s="410"/>
      <c r="N24" s="410" t="str">
        <f>IF(AC24="","",VLOOKUP(AC24,データベース!$A$29:$U$78,12))</f>
        <v/>
      </c>
      <c r="O24" s="410"/>
      <c r="P24" s="130" t="str">
        <f>IF(AC24="","",VLOOKUP(AC24,データベース!$A$29:$U$78,16))</f>
        <v/>
      </c>
      <c r="Q24" s="66" t="str">
        <f>MID(P24,1,1)</f>
        <v/>
      </c>
      <c r="R24" s="66" t="str">
        <f>MID(P24,2,1)</f>
        <v/>
      </c>
      <c r="S24" s="66" t="str">
        <f>MID(P24,3,1)</f>
        <v/>
      </c>
      <c r="T24" s="66" t="str">
        <f>MID(P24,4,1)</f>
        <v/>
      </c>
      <c r="U24" s="66" t="str">
        <f>MID(P24,5,1)</f>
        <v/>
      </c>
      <c r="V24" s="66" t="str">
        <f>MID(P24,6,1)</f>
        <v/>
      </c>
      <c r="W24" s="66" t="str">
        <f>MID(P24,7,1)</f>
        <v/>
      </c>
      <c r="X24" s="66" t="str">
        <f>MID(P24,8,1)</f>
        <v/>
      </c>
      <c r="Y24" s="66" t="str">
        <f>MID(P24,9,1)</f>
        <v/>
      </c>
      <c r="Z24" s="131"/>
      <c r="AA24" s="32"/>
      <c r="AB24" s="409" t="s">
        <v>48</v>
      </c>
      <c r="AC24" s="4"/>
      <c r="AE24" s="41">
        <v>12</v>
      </c>
      <c r="AF24" s="41">
        <f t="shared" si="11"/>
        <v>0</v>
      </c>
      <c r="AG24" s="41">
        <f t="shared" si="1"/>
        <v>0</v>
      </c>
      <c r="AH24" s="41">
        <f t="shared" si="12"/>
        <v>0</v>
      </c>
      <c r="AI24" s="41">
        <f t="shared" si="13"/>
        <v>0</v>
      </c>
      <c r="AJ24" s="42" t="str">
        <f>IF(VLOOKUP(AE24,データベース!$A$29:$G$78,2)=0,"",VLOOKUP(AE24,データベース!$A$29:$G$78,2))</f>
        <v/>
      </c>
      <c r="AK24" s="42" t="str">
        <f>IF(VLOOKUP(AE24,データベース!$A$29:$G$78,5)=0,"",VLOOKUP(AE24,データベース!$A$29:$G$78,5))</f>
        <v/>
      </c>
      <c r="AL24" s="43" t="str">
        <f t="shared" si="14"/>
        <v>　</v>
      </c>
    </row>
    <row r="25" spans="1:41" ht="18" customHeight="1">
      <c r="A25" s="370"/>
      <c r="B25" s="174" t="str">
        <f t="shared" si="15"/>
        <v/>
      </c>
      <c r="C25" s="121"/>
      <c r="D25" s="394" t="str">
        <f>IF(AC25="","",VLOOKUP(AC25,データベース!$A$29:$U$78,2))</f>
        <v/>
      </c>
      <c r="E25" s="394"/>
      <c r="F25" s="85"/>
      <c r="G25" s="394" t="str">
        <f>IF(AC25="","",VLOOKUP(AC25,データベース!$A$29:$U$78,5))</f>
        <v/>
      </c>
      <c r="H25" s="394"/>
      <c r="I25" s="86"/>
      <c r="J25" s="361" t="str">
        <f>IF(AC25="","",VLOOKUP(AC25,データベース!$A$29:$U$78,8))</f>
        <v/>
      </c>
      <c r="K25" s="361"/>
      <c r="L25" s="361" t="str">
        <f>IF(AC25="","",VLOOKUP(AC25,データベース!$A$29:$U$78,10))</f>
        <v/>
      </c>
      <c r="M25" s="361"/>
      <c r="N25" s="361" t="str">
        <f>IF(AC25="","",VLOOKUP(AC25,データベース!$A$29:$U$78,12))</f>
        <v/>
      </c>
      <c r="O25" s="361"/>
      <c r="P25" s="95" t="str">
        <f>IF(AC25="","",VLOOKUP(AC25,データベース!$A$29:$U$78,16))</f>
        <v/>
      </c>
      <c r="Q25" s="96" t="str">
        <f t="shared" ref="Q25:Q51" si="16">MID(P25,1,1)</f>
        <v/>
      </c>
      <c r="R25" s="96" t="str">
        <f t="shared" ref="R25:R51" si="17">MID(P25,2,1)</f>
        <v/>
      </c>
      <c r="S25" s="96" t="str">
        <f t="shared" ref="S25:S51" si="18">MID(P25,3,1)</f>
        <v/>
      </c>
      <c r="T25" s="96" t="str">
        <f t="shared" ref="T25:T51" si="19">MID(P25,4,1)</f>
        <v/>
      </c>
      <c r="U25" s="96" t="str">
        <f t="shared" ref="U25:U51" si="20">MID(P25,5,1)</f>
        <v/>
      </c>
      <c r="V25" s="96" t="str">
        <f t="shared" ref="V25:V51" si="21">MID(P25,6,1)</f>
        <v/>
      </c>
      <c r="W25" s="96" t="str">
        <f t="shared" ref="W25:W51" si="22">MID(P25,7,1)</f>
        <v/>
      </c>
      <c r="X25" s="96" t="str">
        <f t="shared" ref="X25:X51" si="23">MID(P25,8,1)</f>
        <v/>
      </c>
      <c r="Y25" s="96" t="str">
        <f t="shared" ref="Y25:Y51" si="24">MID(P25,9,1)</f>
        <v/>
      </c>
      <c r="Z25" s="122"/>
      <c r="AA25" s="98"/>
      <c r="AB25" s="380"/>
      <c r="AC25" s="2"/>
      <c r="AE25" s="41">
        <v>13</v>
      </c>
      <c r="AF25" s="41">
        <f t="shared" si="11"/>
        <v>0</v>
      </c>
      <c r="AG25" s="41">
        <f t="shared" si="1"/>
        <v>0</v>
      </c>
      <c r="AH25" s="41">
        <f t="shared" si="12"/>
        <v>0</v>
      </c>
      <c r="AI25" s="41">
        <f t="shared" si="13"/>
        <v>0</v>
      </c>
      <c r="AJ25" s="42" t="str">
        <f>IF(VLOOKUP(AE25,データベース!$A$29:$G$78,2)=0,"",VLOOKUP(AE25,データベース!$A$29:$G$78,2))</f>
        <v/>
      </c>
      <c r="AK25" s="42" t="str">
        <f>IF(VLOOKUP(AE25,データベース!$A$29:$G$78,5)=0,"",VLOOKUP(AE25,データベース!$A$29:$G$78,5))</f>
        <v/>
      </c>
      <c r="AL25" s="43" t="str">
        <f t="shared" si="14"/>
        <v>　</v>
      </c>
    </row>
    <row r="26" spans="1:41" ht="18" customHeight="1">
      <c r="A26" s="370"/>
      <c r="B26" s="174" t="str">
        <f t="shared" si="15"/>
        <v/>
      </c>
      <c r="C26" s="121"/>
      <c r="D26" s="382" t="str">
        <f>IF(AC26="","",VLOOKUP(AC26,データベース!$A$29:$U$78,2))</f>
        <v/>
      </c>
      <c r="E26" s="382"/>
      <c r="F26" s="93"/>
      <c r="G26" s="382" t="str">
        <f>IF(AC26="","",VLOOKUP(AC26,データベース!$A$29:$U$78,5))</f>
        <v/>
      </c>
      <c r="H26" s="382"/>
      <c r="I26" s="94"/>
      <c r="J26" s="361" t="str">
        <f>IF(AC26="","",VLOOKUP(AC26,データベース!$A$29:$U$78,8))</f>
        <v/>
      </c>
      <c r="K26" s="361"/>
      <c r="L26" s="361" t="str">
        <f>IF(AC26="","",VLOOKUP(AC26,データベース!$A$29:$U$78,10))</f>
        <v/>
      </c>
      <c r="M26" s="361"/>
      <c r="N26" s="361" t="str">
        <f>IF(AC26="","",VLOOKUP(AC26,データベース!$A$29:$U$78,12))</f>
        <v/>
      </c>
      <c r="O26" s="361"/>
      <c r="P26" s="95" t="str">
        <f>IF(AC26="","",VLOOKUP(AC26,データベース!$A$29:$U$78,16))</f>
        <v/>
      </c>
      <c r="Q26" s="96" t="str">
        <f t="shared" si="16"/>
        <v/>
      </c>
      <c r="R26" s="96" t="str">
        <f t="shared" si="17"/>
        <v/>
      </c>
      <c r="S26" s="96" t="str">
        <f t="shared" si="18"/>
        <v/>
      </c>
      <c r="T26" s="96" t="str">
        <f t="shared" si="19"/>
        <v/>
      </c>
      <c r="U26" s="96" t="str">
        <f t="shared" si="20"/>
        <v/>
      </c>
      <c r="V26" s="96" t="str">
        <f t="shared" si="21"/>
        <v/>
      </c>
      <c r="W26" s="96" t="str">
        <f t="shared" si="22"/>
        <v/>
      </c>
      <c r="X26" s="96" t="str">
        <f t="shared" si="23"/>
        <v/>
      </c>
      <c r="Y26" s="96" t="str">
        <f t="shared" si="24"/>
        <v/>
      </c>
      <c r="Z26" s="122"/>
      <c r="AA26" s="98"/>
      <c r="AB26" s="380"/>
      <c r="AC26" s="2"/>
      <c r="AE26" s="41">
        <v>14</v>
      </c>
      <c r="AF26" s="41">
        <f t="shared" si="11"/>
        <v>0</v>
      </c>
      <c r="AG26" s="41">
        <f t="shared" si="1"/>
        <v>0</v>
      </c>
      <c r="AH26" s="41">
        <f t="shared" si="12"/>
        <v>0</v>
      </c>
      <c r="AI26" s="41">
        <f t="shared" si="13"/>
        <v>0</v>
      </c>
      <c r="AJ26" s="42" t="str">
        <f>IF(VLOOKUP(AE26,データベース!$A$29:$G$78,2)=0,"",VLOOKUP(AE26,データベース!$A$29:$G$78,2))</f>
        <v/>
      </c>
      <c r="AK26" s="42" t="str">
        <f>IF(VLOOKUP(AE26,データベース!$A$29:$G$78,5)=0,"",VLOOKUP(AE26,データベース!$A$29:$G$78,5))</f>
        <v/>
      </c>
      <c r="AL26" s="43" t="str">
        <f t="shared" si="14"/>
        <v>　</v>
      </c>
    </row>
    <row r="27" spans="1:41" ht="18" customHeight="1" thickBot="1">
      <c r="A27" s="371"/>
      <c r="B27" s="175" t="str">
        <f t="shared" si="15"/>
        <v/>
      </c>
      <c r="C27" s="125"/>
      <c r="D27" s="408" t="str">
        <f>IF(AC27="","",VLOOKUP(AC27,データベース!$A$29:$U$78,2))</f>
        <v/>
      </c>
      <c r="E27" s="408"/>
      <c r="F27" s="101"/>
      <c r="G27" s="408" t="str">
        <f>IF(AC27="","",VLOOKUP(AC27,データベース!$A$29:$U$78,5))</f>
        <v/>
      </c>
      <c r="H27" s="408"/>
      <c r="I27" s="102"/>
      <c r="J27" s="383" t="str">
        <f>IF(AC27="","",VLOOKUP(AC27,データベース!$A$29:$U$78,8))</f>
        <v/>
      </c>
      <c r="K27" s="383"/>
      <c r="L27" s="383" t="str">
        <f>IF(AC27="","",VLOOKUP(AC27,データベース!$A$29:$U$78,10))</f>
        <v/>
      </c>
      <c r="M27" s="383"/>
      <c r="N27" s="383" t="str">
        <f>IF(AC27="","",VLOOKUP(AC27,データベース!$A$29:$U$78,12))</f>
        <v/>
      </c>
      <c r="O27" s="383"/>
      <c r="P27" s="103" t="str">
        <f>IF(AC27="","",VLOOKUP(AC27,データベース!$A$29:$U$78,16))</f>
        <v/>
      </c>
      <c r="Q27" s="104" t="str">
        <f t="shared" si="16"/>
        <v/>
      </c>
      <c r="R27" s="104" t="str">
        <f t="shared" si="17"/>
        <v/>
      </c>
      <c r="S27" s="104" t="str">
        <f t="shared" si="18"/>
        <v/>
      </c>
      <c r="T27" s="104" t="str">
        <f t="shared" si="19"/>
        <v/>
      </c>
      <c r="U27" s="104" t="str">
        <f t="shared" si="20"/>
        <v/>
      </c>
      <c r="V27" s="104" t="str">
        <f t="shared" si="21"/>
        <v/>
      </c>
      <c r="W27" s="104" t="str">
        <f t="shared" si="22"/>
        <v/>
      </c>
      <c r="X27" s="104" t="str">
        <f t="shared" si="23"/>
        <v/>
      </c>
      <c r="Y27" s="104" t="str">
        <f t="shared" si="24"/>
        <v/>
      </c>
      <c r="Z27" s="126"/>
      <c r="AA27" s="98"/>
      <c r="AB27" s="405"/>
      <c r="AC27" s="3"/>
      <c r="AE27" s="41">
        <v>15</v>
      </c>
      <c r="AF27" s="41">
        <f t="shared" si="11"/>
        <v>0</v>
      </c>
      <c r="AG27" s="41">
        <f t="shared" si="1"/>
        <v>0</v>
      </c>
      <c r="AH27" s="41">
        <f t="shared" si="12"/>
        <v>0</v>
      </c>
      <c r="AI27" s="41">
        <f t="shared" si="13"/>
        <v>0</v>
      </c>
      <c r="AJ27" s="42" t="str">
        <f>IF(VLOOKUP(AE27,データベース!$A$29:$G$78,2)=0,"",VLOOKUP(AE27,データベース!$A$29:$G$78,2))</f>
        <v/>
      </c>
      <c r="AK27" s="42" t="str">
        <f>IF(VLOOKUP(AE27,データベース!$A$29:$G$78,5)=0,"",VLOOKUP(AE27,データベース!$A$29:$G$78,5))</f>
        <v/>
      </c>
      <c r="AL27" s="43" t="str">
        <f t="shared" si="14"/>
        <v>　</v>
      </c>
    </row>
    <row r="28" spans="1:41" ht="18" customHeight="1">
      <c r="A28" s="369" t="s">
        <v>42</v>
      </c>
      <c r="B28" s="173" t="str">
        <f t="shared" si="15"/>
        <v/>
      </c>
      <c r="C28" s="127"/>
      <c r="D28" s="427" t="str">
        <f>IF(AC28="","",VLOOKUP(AC28,データベース!$A$29:$U$78,2))</f>
        <v/>
      </c>
      <c r="E28" s="427"/>
      <c r="F28" s="128"/>
      <c r="G28" s="427" t="str">
        <f>IF(AC28="","",VLOOKUP(AC28,データベース!$A$29:$U$78,5))</f>
        <v/>
      </c>
      <c r="H28" s="427"/>
      <c r="I28" s="129"/>
      <c r="J28" s="410" t="str">
        <f>IF(AC28="","",VLOOKUP(AC28,データベース!$A$29:$U$78,8))</f>
        <v/>
      </c>
      <c r="K28" s="410"/>
      <c r="L28" s="410" t="str">
        <f>IF(AC28="","",VLOOKUP(AC28,データベース!$A$29:$U$78,10))</f>
        <v/>
      </c>
      <c r="M28" s="410"/>
      <c r="N28" s="410" t="str">
        <f>IF(AC28="","",VLOOKUP(AC28,データベース!$A$29:$U$78,12))</f>
        <v/>
      </c>
      <c r="O28" s="410"/>
      <c r="P28" s="130" t="str">
        <f>IF(AC28="","",VLOOKUP(AC28,データベース!$A$29:$U$78,16))</f>
        <v/>
      </c>
      <c r="Q28" s="66" t="str">
        <f t="shared" si="16"/>
        <v/>
      </c>
      <c r="R28" s="66" t="str">
        <f t="shared" si="17"/>
        <v/>
      </c>
      <c r="S28" s="66" t="str">
        <f t="shared" si="18"/>
        <v/>
      </c>
      <c r="T28" s="66" t="str">
        <f t="shared" si="19"/>
        <v/>
      </c>
      <c r="U28" s="66" t="str">
        <f t="shared" si="20"/>
        <v/>
      </c>
      <c r="V28" s="66" t="str">
        <f t="shared" si="21"/>
        <v/>
      </c>
      <c r="W28" s="66" t="str">
        <f t="shared" si="22"/>
        <v/>
      </c>
      <c r="X28" s="66" t="str">
        <f t="shared" si="23"/>
        <v/>
      </c>
      <c r="Y28" s="66" t="str">
        <f t="shared" si="24"/>
        <v/>
      </c>
      <c r="Z28" s="131"/>
      <c r="AA28" s="98"/>
      <c r="AB28" s="409">
        <v>100</v>
      </c>
      <c r="AC28" s="4"/>
      <c r="AE28" s="41">
        <v>16</v>
      </c>
      <c r="AF28" s="41">
        <f t="shared" si="11"/>
        <v>0</v>
      </c>
      <c r="AG28" s="41">
        <f t="shared" si="1"/>
        <v>0</v>
      </c>
      <c r="AH28" s="41">
        <f t="shared" si="12"/>
        <v>0</v>
      </c>
      <c r="AI28" s="41">
        <f t="shared" si="13"/>
        <v>0</v>
      </c>
      <c r="AJ28" s="42" t="str">
        <f>IF(VLOOKUP(AE28,データベース!$A$29:$G$78,2)=0,"",VLOOKUP(AE28,データベース!$A$29:$G$78,2))</f>
        <v/>
      </c>
      <c r="AK28" s="42" t="str">
        <f>IF(VLOOKUP(AE28,データベース!$A$29:$G$78,5)=0,"",VLOOKUP(AE28,データベース!$A$29:$G$78,5))</f>
        <v/>
      </c>
      <c r="AL28" s="43" t="str">
        <f t="shared" si="14"/>
        <v>　</v>
      </c>
    </row>
    <row r="29" spans="1:41" ht="18" customHeight="1">
      <c r="A29" s="370"/>
      <c r="B29" s="174" t="str">
        <f t="shared" si="15"/>
        <v/>
      </c>
      <c r="C29" s="121"/>
      <c r="D29" s="382" t="str">
        <f>IF(AC29="","",VLOOKUP(AC29,データベース!$A$29:$U$78,2))</f>
        <v/>
      </c>
      <c r="E29" s="382"/>
      <c r="F29" s="93"/>
      <c r="G29" s="382" t="str">
        <f>IF(AC29="","",VLOOKUP(AC29,データベース!$A$29:$U$78,5))</f>
        <v/>
      </c>
      <c r="H29" s="382"/>
      <c r="I29" s="94"/>
      <c r="J29" s="361" t="str">
        <f>IF(AC29="","",VLOOKUP(AC29,データベース!$A$29:$U$78,8))</f>
        <v/>
      </c>
      <c r="K29" s="361"/>
      <c r="L29" s="361" t="str">
        <f>IF(AC29="","",VLOOKUP(AC29,データベース!$A$29:$U$78,10))</f>
        <v/>
      </c>
      <c r="M29" s="361"/>
      <c r="N29" s="361" t="str">
        <f>IF(AC29="","",VLOOKUP(AC29,データベース!$A$29:$U$78,12))</f>
        <v/>
      </c>
      <c r="O29" s="361"/>
      <c r="P29" s="95" t="str">
        <f>IF(AC29="","",VLOOKUP(AC29,データベース!$A$29:$U$78,16))</f>
        <v/>
      </c>
      <c r="Q29" s="96" t="str">
        <f t="shared" si="16"/>
        <v/>
      </c>
      <c r="R29" s="96" t="str">
        <f t="shared" si="17"/>
        <v/>
      </c>
      <c r="S29" s="96" t="str">
        <f t="shared" si="18"/>
        <v/>
      </c>
      <c r="T29" s="96" t="str">
        <f t="shared" si="19"/>
        <v/>
      </c>
      <c r="U29" s="96" t="str">
        <f t="shared" si="20"/>
        <v/>
      </c>
      <c r="V29" s="96" t="str">
        <f t="shared" si="21"/>
        <v/>
      </c>
      <c r="W29" s="96" t="str">
        <f t="shared" si="22"/>
        <v/>
      </c>
      <c r="X29" s="96" t="str">
        <f t="shared" si="23"/>
        <v/>
      </c>
      <c r="Y29" s="96" t="str">
        <f t="shared" si="24"/>
        <v/>
      </c>
      <c r="Z29" s="122"/>
      <c r="AA29" s="98"/>
      <c r="AB29" s="380"/>
      <c r="AC29" s="2"/>
      <c r="AE29" s="41">
        <v>17</v>
      </c>
      <c r="AF29" s="41">
        <f t="shared" si="11"/>
        <v>0</v>
      </c>
      <c r="AG29" s="41">
        <f t="shared" si="1"/>
        <v>0</v>
      </c>
      <c r="AH29" s="41">
        <f t="shared" si="12"/>
        <v>0</v>
      </c>
      <c r="AI29" s="41">
        <f t="shared" si="13"/>
        <v>0</v>
      </c>
      <c r="AJ29" s="42" t="str">
        <f>IF(VLOOKUP(AE29,データベース!$A$29:$G$78,2)=0,"",VLOOKUP(AE29,データベース!$A$29:$G$78,2))</f>
        <v/>
      </c>
      <c r="AK29" s="42" t="str">
        <f>IF(VLOOKUP(AE29,データベース!$A$29:$G$78,5)=0,"",VLOOKUP(AE29,データベース!$A$29:$G$78,5))</f>
        <v/>
      </c>
      <c r="AL29" s="43" t="str">
        <f t="shared" si="14"/>
        <v>　</v>
      </c>
    </row>
    <row r="30" spans="1:41" ht="18" customHeight="1">
      <c r="A30" s="370"/>
      <c r="B30" s="174" t="str">
        <f t="shared" si="15"/>
        <v/>
      </c>
      <c r="C30" s="121"/>
      <c r="D30" s="382" t="str">
        <f>IF(AC30="","",VLOOKUP(AC30,データベース!$A$29:$U$78,2))</f>
        <v/>
      </c>
      <c r="E30" s="382"/>
      <c r="F30" s="93"/>
      <c r="G30" s="382" t="str">
        <f>IF(AC30="","",VLOOKUP(AC30,データベース!$A$29:$U$78,5))</f>
        <v/>
      </c>
      <c r="H30" s="382"/>
      <c r="I30" s="94"/>
      <c r="J30" s="361" t="str">
        <f>IF(AC30="","",VLOOKUP(AC30,データベース!$A$29:$U$78,8))</f>
        <v/>
      </c>
      <c r="K30" s="361"/>
      <c r="L30" s="361" t="str">
        <f>IF(AC30="","",VLOOKUP(AC30,データベース!$A$29:$U$78,10))</f>
        <v/>
      </c>
      <c r="M30" s="361"/>
      <c r="N30" s="361" t="str">
        <f>IF(AC30="","",VLOOKUP(AC30,データベース!$A$29:$U$78,12))</f>
        <v/>
      </c>
      <c r="O30" s="361"/>
      <c r="P30" s="95" t="str">
        <f>IF(AC30="","",VLOOKUP(AC30,データベース!$A$29:$U$78,16))</f>
        <v/>
      </c>
      <c r="Q30" s="96" t="str">
        <f t="shared" si="16"/>
        <v/>
      </c>
      <c r="R30" s="96" t="str">
        <f t="shared" si="17"/>
        <v/>
      </c>
      <c r="S30" s="96" t="str">
        <f t="shared" si="18"/>
        <v/>
      </c>
      <c r="T30" s="96" t="str">
        <f t="shared" si="19"/>
        <v/>
      </c>
      <c r="U30" s="96" t="str">
        <f t="shared" si="20"/>
        <v/>
      </c>
      <c r="V30" s="96" t="str">
        <f t="shared" si="21"/>
        <v/>
      </c>
      <c r="W30" s="96" t="str">
        <f t="shared" si="22"/>
        <v/>
      </c>
      <c r="X30" s="96" t="str">
        <f t="shared" si="23"/>
        <v/>
      </c>
      <c r="Y30" s="96" t="str">
        <f t="shared" si="24"/>
        <v/>
      </c>
      <c r="Z30" s="122"/>
      <c r="AA30" s="98"/>
      <c r="AB30" s="380"/>
      <c r="AC30" s="2"/>
      <c r="AE30" s="41">
        <v>18</v>
      </c>
      <c r="AF30" s="41">
        <f t="shared" si="11"/>
        <v>0</v>
      </c>
      <c r="AG30" s="41">
        <f t="shared" si="1"/>
        <v>0</v>
      </c>
      <c r="AH30" s="41">
        <f t="shared" si="12"/>
        <v>0</v>
      </c>
      <c r="AI30" s="41">
        <f t="shared" si="13"/>
        <v>0</v>
      </c>
      <c r="AJ30" s="42" t="str">
        <f>IF(VLOOKUP(AE30,データベース!$A$29:$G$78,2)=0,"",VLOOKUP(AE30,データベース!$A$29:$G$78,2))</f>
        <v/>
      </c>
      <c r="AK30" s="42" t="str">
        <f>IF(VLOOKUP(AE30,データベース!$A$29:$G$78,5)=0,"",VLOOKUP(AE30,データベース!$A$29:$G$78,5))</f>
        <v/>
      </c>
      <c r="AL30" s="43" t="str">
        <f t="shared" si="14"/>
        <v>　</v>
      </c>
    </row>
    <row r="31" spans="1:41" ht="18" customHeight="1" thickBot="1">
      <c r="A31" s="371"/>
      <c r="B31" s="175" t="str">
        <f t="shared" si="15"/>
        <v/>
      </c>
      <c r="C31" s="125"/>
      <c r="D31" s="408" t="str">
        <f>IF(AC31="","",VLOOKUP(AC31,データベース!$A$29:$U$78,2))</f>
        <v/>
      </c>
      <c r="E31" s="408"/>
      <c r="F31" s="101"/>
      <c r="G31" s="408" t="str">
        <f>IF(AC31="","",VLOOKUP(AC31,データベース!$A$29:$U$78,5))</f>
        <v/>
      </c>
      <c r="H31" s="408"/>
      <c r="I31" s="102"/>
      <c r="J31" s="383" t="str">
        <f>IF(AC31="","",VLOOKUP(AC31,データベース!$A$29:$U$78,8))</f>
        <v/>
      </c>
      <c r="K31" s="383"/>
      <c r="L31" s="383" t="str">
        <f>IF(AC31="","",VLOOKUP(AC31,データベース!$A$29:$U$78,10))</f>
        <v/>
      </c>
      <c r="M31" s="383"/>
      <c r="N31" s="383" t="str">
        <f>IF(AC31="","",VLOOKUP(AC31,データベース!$A$29:$U$78,12))</f>
        <v/>
      </c>
      <c r="O31" s="383"/>
      <c r="P31" s="103" t="str">
        <f>IF(AC31="","",VLOOKUP(AC31,データベース!$A$29:$U$78,16))</f>
        <v/>
      </c>
      <c r="Q31" s="104" t="str">
        <f t="shared" si="16"/>
        <v/>
      </c>
      <c r="R31" s="104" t="str">
        <f t="shared" si="17"/>
        <v/>
      </c>
      <c r="S31" s="104" t="str">
        <f t="shared" si="18"/>
        <v/>
      </c>
      <c r="T31" s="104" t="str">
        <f t="shared" si="19"/>
        <v/>
      </c>
      <c r="U31" s="104" t="str">
        <f t="shared" si="20"/>
        <v/>
      </c>
      <c r="V31" s="104" t="str">
        <f t="shared" si="21"/>
        <v/>
      </c>
      <c r="W31" s="104" t="str">
        <f t="shared" si="22"/>
        <v/>
      </c>
      <c r="X31" s="104" t="str">
        <f t="shared" si="23"/>
        <v/>
      </c>
      <c r="Y31" s="104" t="str">
        <f t="shared" si="24"/>
        <v/>
      </c>
      <c r="Z31" s="126"/>
      <c r="AA31" s="98"/>
      <c r="AB31" s="405"/>
      <c r="AC31" s="3"/>
      <c r="AE31" s="41">
        <v>19</v>
      </c>
      <c r="AF31" s="41">
        <f t="shared" si="11"/>
        <v>0</v>
      </c>
      <c r="AG31" s="41">
        <f t="shared" si="1"/>
        <v>0</v>
      </c>
      <c r="AH31" s="41">
        <f t="shared" si="12"/>
        <v>0</v>
      </c>
      <c r="AI31" s="41">
        <f t="shared" si="13"/>
        <v>0</v>
      </c>
      <c r="AJ31" s="42" t="str">
        <f>IF(VLOOKUP(AE31,データベース!$A$29:$G$78,2)=0,"",VLOOKUP(AE31,データベース!$A$29:$G$78,2))</f>
        <v/>
      </c>
      <c r="AK31" s="42" t="str">
        <f>IF(VLOOKUP(AE31,データベース!$A$29:$G$78,5)=0,"",VLOOKUP(AE31,データベース!$A$29:$G$78,5))</f>
        <v/>
      </c>
      <c r="AL31" s="43" t="str">
        <f t="shared" si="14"/>
        <v>　</v>
      </c>
    </row>
    <row r="32" spans="1:41" ht="18" customHeight="1">
      <c r="A32" s="369" t="s">
        <v>43</v>
      </c>
      <c r="B32" s="173" t="str">
        <f t="shared" si="15"/>
        <v/>
      </c>
      <c r="C32" s="127"/>
      <c r="D32" s="427" t="str">
        <f>IF(AC32="","",VLOOKUP(AC32,データベース!$A$29:$U$78,2))</f>
        <v/>
      </c>
      <c r="E32" s="427"/>
      <c r="F32" s="128"/>
      <c r="G32" s="427" t="str">
        <f>IF(AC32="","",VLOOKUP(AC32,データベース!$A$29:$U$78,5))</f>
        <v/>
      </c>
      <c r="H32" s="427"/>
      <c r="I32" s="129"/>
      <c r="J32" s="410" t="str">
        <f>IF(AC32="","",VLOOKUP(AC32,データベース!$A$29:$U$78,8))</f>
        <v/>
      </c>
      <c r="K32" s="410"/>
      <c r="L32" s="410" t="str">
        <f>IF(AC32="","",VLOOKUP(AC32,データベース!$A$29:$U$78,10))</f>
        <v/>
      </c>
      <c r="M32" s="410"/>
      <c r="N32" s="410" t="str">
        <f>IF(AC32="","",VLOOKUP(AC32,データベース!$A$29:$U$78,12))</f>
        <v/>
      </c>
      <c r="O32" s="410"/>
      <c r="P32" s="130" t="str">
        <f>IF(AC32="","",VLOOKUP(AC32,データベース!$A$29:$U$78,16))</f>
        <v/>
      </c>
      <c r="Q32" s="66" t="str">
        <f t="shared" si="16"/>
        <v/>
      </c>
      <c r="R32" s="66" t="str">
        <f t="shared" si="17"/>
        <v/>
      </c>
      <c r="S32" s="66" t="str">
        <f t="shared" si="18"/>
        <v/>
      </c>
      <c r="T32" s="66" t="str">
        <f t="shared" si="19"/>
        <v/>
      </c>
      <c r="U32" s="66" t="str">
        <f t="shared" si="20"/>
        <v/>
      </c>
      <c r="V32" s="66" t="str">
        <f t="shared" si="21"/>
        <v/>
      </c>
      <c r="W32" s="66" t="str">
        <f t="shared" si="22"/>
        <v/>
      </c>
      <c r="X32" s="66" t="str">
        <f t="shared" si="23"/>
        <v/>
      </c>
      <c r="Y32" s="66" t="str">
        <f t="shared" si="24"/>
        <v/>
      </c>
      <c r="Z32" s="131"/>
      <c r="AA32" s="98"/>
      <c r="AB32" s="409">
        <v>90</v>
      </c>
      <c r="AC32" s="4"/>
      <c r="AE32" s="41">
        <v>20</v>
      </c>
      <c r="AF32" s="41">
        <f t="shared" si="11"/>
        <v>0</v>
      </c>
      <c r="AG32" s="41">
        <f t="shared" si="1"/>
        <v>0</v>
      </c>
      <c r="AH32" s="41">
        <f t="shared" si="12"/>
        <v>0</v>
      </c>
      <c r="AI32" s="41">
        <f t="shared" si="13"/>
        <v>0</v>
      </c>
      <c r="AJ32" s="42" t="str">
        <f>IF(VLOOKUP(AE32,データベース!$A$29:$G$78,2)=0,"",VLOOKUP(AE32,データベース!$A$29:$G$78,2))</f>
        <v/>
      </c>
      <c r="AK32" s="42" t="str">
        <f>IF(VLOOKUP(AE32,データベース!$A$29:$G$78,5)=0,"",VLOOKUP(AE32,データベース!$A$29:$G$78,5))</f>
        <v/>
      </c>
      <c r="AL32" s="43" t="str">
        <f t="shared" si="14"/>
        <v>　</v>
      </c>
    </row>
    <row r="33" spans="1:38" ht="18" customHeight="1">
      <c r="A33" s="370"/>
      <c r="B33" s="174" t="str">
        <f t="shared" si="15"/>
        <v/>
      </c>
      <c r="C33" s="121"/>
      <c r="D33" s="382" t="str">
        <f>IF(AC33="","",VLOOKUP(AC33,データベース!$A$29:$U$78,2))</f>
        <v/>
      </c>
      <c r="E33" s="382"/>
      <c r="F33" s="93"/>
      <c r="G33" s="382" t="str">
        <f>IF(AC33="","",VLOOKUP(AC33,データベース!$A$29:$U$78,5))</f>
        <v/>
      </c>
      <c r="H33" s="382"/>
      <c r="I33" s="94"/>
      <c r="J33" s="361" t="str">
        <f>IF(AC33="","",VLOOKUP(AC33,データベース!$A$29:$U$78,8))</f>
        <v/>
      </c>
      <c r="K33" s="361"/>
      <c r="L33" s="361" t="str">
        <f>IF(AC33="","",VLOOKUP(AC33,データベース!$A$29:$U$78,10))</f>
        <v/>
      </c>
      <c r="M33" s="361"/>
      <c r="N33" s="361" t="str">
        <f>IF(AC33="","",VLOOKUP(AC33,データベース!$A$29:$U$78,12))</f>
        <v/>
      </c>
      <c r="O33" s="361"/>
      <c r="P33" s="95" t="str">
        <f>IF(AC33="","",VLOOKUP(AC33,データベース!$A$29:$U$78,16))</f>
        <v/>
      </c>
      <c r="Q33" s="96" t="str">
        <f t="shared" si="16"/>
        <v/>
      </c>
      <c r="R33" s="96" t="str">
        <f t="shared" si="17"/>
        <v/>
      </c>
      <c r="S33" s="96" t="str">
        <f t="shared" si="18"/>
        <v/>
      </c>
      <c r="T33" s="96" t="str">
        <f t="shared" si="19"/>
        <v/>
      </c>
      <c r="U33" s="96" t="str">
        <f t="shared" si="20"/>
        <v/>
      </c>
      <c r="V33" s="96" t="str">
        <f t="shared" si="21"/>
        <v/>
      </c>
      <c r="W33" s="96" t="str">
        <f t="shared" si="22"/>
        <v/>
      </c>
      <c r="X33" s="96" t="str">
        <f t="shared" si="23"/>
        <v/>
      </c>
      <c r="Y33" s="96" t="str">
        <f t="shared" si="24"/>
        <v/>
      </c>
      <c r="Z33" s="122"/>
      <c r="AA33" s="98"/>
      <c r="AB33" s="380"/>
      <c r="AC33" s="2"/>
      <c r="AE33" s="41">
        <v>21</v>
      </c>
      <c r="AF33" s="41">
        <f t="shared" si="11"/>
        <v>0</v>
      </c>
      <c r="AG33" s="41">
        <f t="shared" si="1"/>
        <v>0</v>
      </c>
      <c r="AH33" s="41">
        <f t="shared" si="12"/>
        <v>0</v>
      </c>
      <c r="AI33" s="41">
        <f t="shared" si="13"/>
        <v>0</v>
      </c>
      <c r="AJ33" s="42" t="str">
        <f>IF(VLOOKUP(AE33,データベース!$A$29:$G$78,2)=0,"",VLOOKUP(AE33,データベース!$A$29:$G$78,2))</f>
        <v/>
      </c>
      <c r="AK33" s="42" t="str">
        <f>IF(VLOOKUP(AE33,データベース!$A$29:$G$78,5)=0,"",VLOOKUP(AE33,データベース!$A$29:$G$78,5))</f>
        <v/>
      </c>
      <c r="AL33" s="43" t="str">
        <f t="shared" si="14"/>
        <v>　</v>
      </c>
    </row>
    <row r="34" spans="1:38" ht="18" customHeight="1">
      <c r="A34" s="370"/>
      <c r="B34" s="174" t="str">
        <f t="shared" si="15"/>
        <v/>
      </c>
      <c r="C34" s="121"/>
      <c r="D34" s="382" t="str">
        <f>IF(AC34="","",VLOOKUP(AC34,データベース!$A$29:$U$78,2))</f>
        <v/>
      </c>
      <c r="E34" s="382"/>
      <c r="F34" s="93"/>
      <c r="G34" s="382" t="str">
        <f>IF(AC34="","",VLOOKUP(AC34,データベース!$A$29:$U$78,5))</f>
        <v/>
      </c>
      <c r="H34" s="382"/>
      <c r="I34" s="94"/>
      <c r="J34" s="361" t="str">
        <f>IF(AC34="","",VLOOKUP(AC34,データベース!$A$29:$U$78,8))</f>
        <v/>
      </c>
      <c r="K34" s="361"/>
      <c r="L34" s="361" t="str">
        <f>IF(AC34="","",VLOOKUP(AC34,データベース!$A$29:$U$78,10))</f>
        <v/>
      </c>
      <c r="M34" s="361"/>
      <c r="N34" s="361" t="str">
        <f>IF(AC34="","",VLOOKUP(AC34,データベース!$A$29:$U$78,12))</f>
        <v/>
      </c>
      <c r="O34" s="361"/>
      <c r="P34" s="95" t="str">
        <f>IF(AC34="","",VLOOKUP(AC34,データベース!$A$29:$U$78,16))</f>
        <v/>
      </c>
      <c r="Q34" s="96" t="str">
        <f t="shared" si="16"/>
        <v/>
      </c>
      <c r="R34" s="96" t="str">
        <f t="shared" si="17"/>
        <v/>
      </c>
      <c r="S34" s="96" t="str">
        <f t="shared" si="18"/>
        <v/>
      </c>
      <c r="T34" s="96" t="str">
        <f t="shared" si="19"/>
        <v/>
      </c>
      <c r="U34" s="96" t="str">
        <f t="shared" si="20"/>
        <v/>
      </c>
      <c r="V34" s="96" t="str">
        <f t="shared" si="21"/>
        <v/>
      </c>
      <c r="W34" s="96" t="str">
        <f t="shared" si="22"/>
        <v/>
      </c>
      <c r="X34" s="96" t="str">
        <f t="shared" si="23"/>
        <v/>
      </c>
      <c r="Y34" s="96" t="str">
        <f t="shared" si="24"/>
        <v/>
      </c>
      <c r="Z34" s="122"/>
      <c r="AA34" s="98"/>
      <c r="AB34" s="380"/>
      <c r="AC34" s="2"/>
      <c r="AE34" s="41">
        <v>22</v>
      </c>
      <c r="AF34" s="41">
        <f t="shared" si="11"/>
        <v>0</v>
      </c>
      <c r="AG34" s="41">
        <f t="shared" si="1"/>
        <v>0</v>
      </c>
      <c r="AH34" s="41">
        <f t="shared" si="12"/>
        <v>0</v>
      </c>
      <c r="AI34" s="41">
        <f t="shared" si="13"/>
        <v>0</v>
      </c>
      <c r="AJ34" s="42" t="str">
        <f>IF(VLOOKUP(AE34,データベース!$A$29:$G$78,2)=0,"",VLOOKUP(AE34,データベース!$A$29:$G$78,2))</f>
        <v/>
      </c>
      <c r="AK34" s="42" t="str">
        <f>IF(VLOOKUP(AE34,データベース!$A$29:$G$78,5)=0,"",VLOOKUP(AE34,データベース!$A$29:$G$78,5))</f>
        <v/>
      </c>
      <c r="AL34" s="43" t="str">
        <f t="shared" si="14"/>
        <v>　</v>
      </c>
    </row>
    <row r="35" spans="1:38" ht="18" customHeight="1" thickBot="1">
      <c r="A35" s="371"/>
      <c r="B35" s="175" t="str">
        <f t="shared" si="15"/>
        <v/>
      </c>
      <c r="C35" s="125"/>
      <c r="D35" s="408" t="str">
        <f>IF(AC35="","",VLOOKUP(AC35,データベース!$A$29:$U$78,2))</f>
        <v/>
      </c>
      <c r="E35" s="408"/>
      <c r="F35" s="101"/>
      <c r="G35" s="408" t="str">
        <f>IF(AC35="","",VLOOKUP(AC35,データベース!$A$29:$U$78,5))</f>
        <v/>
      </c>
      <c r="H35" s="408"/>
      <c r="I35" s="102"/>
      <c r="J35" s="383" t="str">
        <f>IF(AC35="","",VLOOKUP(AC35,データベース!$A$29:$U$78,8))</f>
        <v/>
      </c>
      <c r="K35" s="383"/>
      <c r="L35" s="383" t="str">
        <f>IF(AC35="","",VLOOKUP(AC35,データベース!$A$29:$U$78,10))</f>
        <v/>
      </c>
      <c r="M35" s="383"/>
      <c r="N35" s="383" t="str">
        <f>IF(AC35="","",VLOOKUP(AC35,データベース!$A$29:$U$78,12))</f>
        <v/>
      </c>
      <c r="O35" s="383"/>
      <c r="P35" s="103" t="str">
        <f>IF(AC35="","",VLOOKUP(AC35,データベース!$A$29:$U$78,16))</f>
        <v/>
      </c>
      <c r="Q35" s="104" t="str">
        <f t="shared" si="16"/>
        <v/>
      </c>
      <c r="R35" s="104" t="str">
        <f t="shared" si="17"/>
        <v/>
      </c>
      <c r="S35" s="104" t="str">
        <f t="shared" si="18"/>
        <v/>
      </c>
      <c r="T35" s="104" t="str">
        <f t="shared" si="19"/>
        <v/>
      </c>
      <c r="U35" s="104" t="str">
        <f t="shared" si="20"/>
        <v/>
      </c>
      <c r="V35" s="104" t="str">
        <f t="shared" si="21"/>
        <v/>
      </c>
      <c r="W35" s="104" t="str">
        <f t="shared" si="22"/>
        <v/>
      </c>
      <c r="X35" s="104" t="str">
        <f t="shared" si="23"/>
        <v/>
      </c>
      <c r="Y35" s="104" t="str">
        <f t="shared" si="24"/>
        <v/>
      </c>
      <c r="Z35" s="126"/>
      <c r="AA35" s="98"/>
      <c r="AB35" s="405"/>
      <c r="AC35" s="3"/>
      <c r="AE35" s="41">
        <v>23</v>
      </c>
      <c r="AF35" s="41">
        <f t="shared" si="11"/>
        <v>0</v>
      </c>
      <c r="AG35" s="41">
        <f t="shared" si="1"/>
        <v>0</v>
      </c>
      <c r="AH35" s="41">
        <f t="shared" si="12"/>
        <v>0</v>
      </c>
      <c r="AI35" s="41">
        <f t="shared" si="13"/>
        <v>0</v>
      </c>
      <c r="AJ35" s="42" t="str">
        <f>IF(VLOOKUP(AE35,データベース!$A$29:$G$78,2)=0,"",VLOOKUP(AE35,データベース!$A$29:$G$78,2))</f>
        <v/>
      </c>
      <c r="AK35" s="42" t="str">
        <f>IF(VLOOKUP(AE35,データベース!$A$29:$G$78,5)=0,"",VLOOKUP(AE35,データベース!$A$29:$G$78,5))</f>
        <v/>
      </c>
      <c r="AL35" s="43" t="str">
        <f t="shared" si="14"/>
        <v>　</v>
      </c>
    </row>
    <row r="36" spans="1:38" ht="18" customHeight="1">
      <c r="A36" s="369" t="s">
        <v>44</v>
      </c>
      <c r="B36" s="173" t="str">
        <f t="shared" si="15"/>
        <v/>
      </c>
      <c r="C36" s="127"/>
      <c r="D36" s="427" t="str">
        <f>IF(AC36="","",VLOOKUP(AC36,データベース!$A$29:$U$78,2))</f>
        <v/>
      </c>
      <c r="E36" s="427"/>
      <c r="F36" s="128"/>
      <c r="G36" s="427" t="str">
        <f>IF(AC36="","",VLOOKUP(AC36,データベース!$A$29:$U$78,5))</f>
        <v/>
      </c>
      <c r="H36" s="427"/>
      <c r="I36" s="129"/>
      <c r="J36" s="410" t="str">
        <f>IF(AC36="","",VLOOKUP(AC36,データベース!$A$29:$U$78,8))</f>
        <v/>
      </c>
      <c r="K36" s="410"/>
      <c r="L36" s="410" t="str">
        <f>IF(AC36="","",VLOOKUP(AC36,データベース!$A$29:$U$78,10))</f>
        <v/>
      </c>
      <c r="M36" s="410"/>
      <c r="N36" s="410" t="str">
        <f>IF(AC36="","",VLOOKUP(AC36,データベース!$A$29:$U$78,12))</f>
        <v/>
      </c>
      <c r="O36" s="410"/>
      <c r="P36" s="130" t="str">
        <f>IF(AC36="","",VLOOKUP(AC36,データベース!$A$29:$U$78,16))</f>
        <v/>
      </c>
      <c r="Q36" s="66" t="str">
        <f t="shared" si="16"/>
        <v/>
      </c>
      <c r="R36" s="66" t="str">
        <f t="shared" si="17"/>
        <v/>
      </c>
      <c r="S36" s="66" t="str">
        <f t="shared" si="18"/>
        <v/>
      </c>
      <c r="T36" s="66" t="str">
        <f t="shared" si="19"/>
        <v/>
      </c>
      <c r="U36" s="66" t="str">
        <f t="shared" si="20"/>
        <v/>
      </c>
      <c r="V36" s="66" t="str">
        <f t="shared" si="21"/>
        <v/>
      </c>
      <c r="W36" s="66" t="str">
        <f t="shared" si="22"/>
        <v/>
      </c>
      <c r="X36" s="66" t="str">
        <f t="shared" si="23"/>
        <v/>
      </c>
      <c r="Y36" s="66" t="str">
        <f t="shared" si="24"/>
        <v/>
      </c>
      <c r="Z36" s="131"/>
      <c r="AA36" s="98"/>
      <c r="AB36" s="409">
        <v>81</v>
      </c>
      <c r="AC36" s="4"/>
      <c r="AE36" s="41">
        <v>24</v>
      </c>
      <c r="AF36" s="41">
        <f t="shared" si="11"/>
        <v>0</v>
      </c>
      <c r="AG36" s="41">
        <f t="shared" si="1"/>
        <v>0</v>
      </c>
      <c r="AH36" s="41">
        <f t="shared" si="12"/>
        <v>0</v>
      </c>
      <c r="AI36" s="41">
        <f t="shared" si="13"/>
        <v>0</v>
      </c>
      <c r="AJ36" s="42" t="str">
        <f>IF(VLOOKUP(AE36,データベース!$A$29:$G$78,2)=0,"",VLOOKUP(AE36,データベース!$A$29:$G$78,2))</f>
        <v/>
      </c>
      <c r="AK36" s="42" t="str">
        <f>IF(VLOOKUP(AE36,データベース!$A$29:$G$78,5)=0,"",VLOOKUP(AE36,データベース!$A$29:$G$78,5))</f>
        <v/>
      </c>
      <c r="AL36" s="43" t="str">
        <f t="shared" si="14"/>
        <v>　</v>
      </c>
    </row>
    <row r="37" spans="1:38" ht="18" customHeight="1">
      <c r="A37" s="370"/>
      <c r="B37" s="174" t="str">
        <f t="shared" si="15"/>
        <v/>
      </c>
      <c r="C37" s="121"/>
      <c r="D37" s="382" t="str">
        <f>IF(AC37="","",VLOOKUP(AC37,データベース!$A$29:$U$78,2))</f>
        <v/>
      </c>
      <c r="E37" s="382"/>
      <c r="F37" s="93"/>
      <c r="G37" s="382" t="str">
        <f>IF(AC37="","",VLOOKUP(AC37,データベース!$A$29:$U$78,5))</f>
        <v/>
      </c>
      <c r="H37" s="382"/>
      <c r="I37" s="94"/>
      <c r="J37" s="361" t="str">
        <f>IF(AC37="","",VLOOKUP(AC37,データベース!$A$29:$U$78,8))</f>
        <v/>
      </c>
      <c r="K37" s="361"/>
      <c r="L37" s="361" t="str">
        <f>IF(AC37="","",VLOOKUP(AC37,データベース!$A$29:$U$78,10))</f>
        <v/>
      </c>
      <c r="M37" s="361"/>
      <c r="N37" s="361" t="str">
        <f>IF(AC37="","",VLOOKUP(AC37,データベース!$A$29:$U$78,12))</f>
        <v/>
      </c>
      <c r="O37" s="361"/>
      <c r="P37" s="95" t="str">
        <f>IF(AC37="","",VLOOKUP(AC37,データベース!$A$29:$U$78,16))</f>
        <v/>
      </c>
      <c r="Q37" s="96" t="str">
        <f t="shared" si="16"/>
        <v/>
      </c>
      <c r="R37" s="96" t="str">
        <f t="shared" si="17"/>
        <v/>
      </c>
      <c r="S37" s="96" t="str">
        <f t="shared" si="18"/>
        <v/>
      </c>
      <c r="T37" s="96" t="str">
        <f t="shared" si="19"/>
        <v/>
      </c>
      <c r="U37" s="96" t="str">
        <f t="shared" si="20"/>
        <v/>
      </c>
      <c r="V37" s="96" t="str">
        <f t="shared" si="21"/>
        <v/>
      </c>
      <c r="W37" s="96" t="str">
        <f t="shared" si="22"/>
        <v/>
      </c>
      <c r="X37" s="96" t="str">
        <f t="shared" si="23"/>
        <v/>
      </c>
      <c r="Y37" s="96" t="str">
        <f t="shared" si="24"/>
        <v/>
      </c>
      <c r="Z37" s="122"/>
      <c r="AA37" s="98"/>
      <c r="AB37" s="380"/>
      <c r="AC37" s="2"/>
      <c r="AE37" s="41">
        <v>25</v>
      </c>
      <c r="AF37" s="41">
        <f t="shared" si="11"/>
        <v>0</v>
      </c>
      <c r="AG37" s="41">
        <f t="shared" si="1"/>
        <v>0</v>
      </c>
      <c r="AH37" s="41">
        <f t="shared" si="12"/>
        <v>0</v>
      </c>
      <c r="AI37" s="41">
        <f t="shared" si="13"/>
        <v>0</v>
      </c>
      <c r="AJ37" s="42" t="str">
        <f>IF(VLOOKUP(AE37,データベース!$A$29:$G$78,2)=0,"",VLOOKUP(AE37,データベース!$A$29:$G$78,2))</f>
        <v/>
      </c>
      <c r="AK37" s="42" t="str">
        <f>IF(VLOOKUP(AE37,データベース!$A$29:$G$78,5)=0,"",VLOOKUP(AE37,データベース!$A$29:$G$78,5))</f>
        <v/>
      </c>
      <c r="AL37" s="43" t="str">
        <f t="shared" si="14"/>
        <v>　</v>
      </c>
    </row>
    <row r="38" spans="1:38" ht="18" customHeight="1">
      <c r="A38" s="370"/>
      <c r="B38" s="174" t="str">
        <f t="shared" si="15"/>
        <v/>
      </c>
      <c r="C38" s="121"/>
      <c r="D38" s="382" t="str">
        <f>IF(AC38="","",VLOOKUP(AC38,データベース!$A$29:$U$78,2))</f>
        <v/>
      </c>
      <c r="E38" s="382"/>
      <c r="F38" s="93"/>
      <c r="G38" s="382" t="str">
        <f>IF(AC38="","",VLOOKUP(AC38,データベース!$A$29:$U$78,5))</f>
        <v/>
      </c>
      <c r="H38" s="382"/>
      <c r="I38" s="94"/>
      <c r="J38" s="361" t="str">
        <f>IF(AC38="","",VLOOKUP(AC38,データベース!$A$29:$U$78,8))</f>
        <v/>
      </c>
      <c r="K38" s="361"/>
      <c r="L38" s="361" t="str">
        <f>IF(AC38="","",VLOOKUP(AC38,データベース!$A$29:$U$78,10))</f>
        <v/>
      </c>
      <c r="M38" s="361"/>
      <c r="N38" s="361" t="str">
        <f>IF(AC38="","",VLOOKUP(AC38,データベース!$A$29:$U$78,12))</f>
        <v/>
      </c>
      <c r="O38" s="361"/>
      <c r="P38" s="95" t="str">
        <f>IF(AC38="","",VLOOKUP(AC38,データベース!$A$29:$U$78,16))</f>
        <v/>
      </c>
      <c r="Q38" s="96" t="str">
        <f t="shared" si="16"/>
        <v/>
      </c>
      <c r="R38" s="96" t="str">
        <f t="shared" si="17"/>
        <v/>
      </c>
      <c r="S38" s="96" t="str">
        <f t="shared" si="18"/>
        <v/>
      </c>
      <c r="T38" s="96" t="str">
        <f t="shared" si="19"/>
        <v/>
      </c>
      <c r="U38" s="96" t="str">
        <f t="shared" si="20"/>
        <v/>
      </c>
      <c r="V38" s="96" t="str">
        <f t="shared" si="21"/>
        <v/>
      </c>
      <c r="W38" s="96" t="str">
        <f t="shared" si="22"/>
        <v/>
      </c>
      <c r="X38" s="96" t="str">
        <f t="shared" si="23"/>
        <v/>
      </c>
      <c r="Y38" s="96" t="str">
        <f t="shared" si="24"/>
        <v/>
      </c>
      <c r="Z38" s="122"/>
      <c r="AA38" s="98"/>
      <c r="AB38" s="380"/>
      <c r="AC38" s="2"/>
      <c r="AE38" s="41">
        <v>26</v>
      </c>
      <c r="AF38" s="41">
        <f t="shared" si="11"/>
        <v>0</v>
      </c>
      <c r="AG38" s="41">
        <f t="shared" si="1"/>
        <v>0</v>
      </c>
      <c r="AH38" s="41">
        <f t="shared" si="12"/>
        <v>0</v>
      </c>
      <c r="AI38" s="41">
        <f t="shared" si="13"/>
        <v>0</v>
      </c>
      <c r="AJ38" s="42" t="str">
        <f>IF(VLOOKUP(AE38,データベース!$A$29:$G$78,2)=0,"",VLOOKUP(AE38,データベース!$A$29:$G$78,2))</f>
        <v/>
      </c>
      <c r="AK38" s="42" t="str">
        <f>IF(VLOOKUP(AE38,データベース!$A$29:$G$78,5)=0,"",VLOOKUP(AE38,データベース!$A$29:$G$78,5))</f>
        <v/>
      </c>
      <c r="AL38" s="43" t="str">
        <f t="shared" si="14"/>
        <v>　</v>
      </c>
    </row>
    <row r="39" spans="1:38" ht="18" customHeight="1" thickBot="1">
      <c r="A39" s="371"/>
      <c r="B39" s="175" t="str">
        <f t="shared" si="15"/>
        <v/>
      </c>
      <c r="C39" s="125"/>
      <c r="D39" s="408" t="str">
        <f>IF(AC39="","",VLOOKUP(AC39,データベース!$A$29:$U$78,2))</f>
        <v/>
      </c>
      <c r="E39" s="408"/>
      <c r="F39" s="101"/>
      <c r="G39" s="408" t="str">
        <f>IF(AC39="","",VLOOKUP(AC39,データベース!$A$29:$U$78,5))</f>
        <v/>
      </c>
      <c r="H39" s="408"/>
      <c r="I39" s="102"/>
      <c r="J39" s="383" t="str">
        <f>IF(AC39="","",VLOOKUP(AC39,データベース!$A$29:$U$78,8))</f>
        <v/>
      </c>
      <c r="K39" s="383"/>
      <c r="L39" s="383" t="str">
        <f>IF(AC39="","",VLOOKUP(AC39,データベース!$A$29:$U$78,10))</f>
        <v/>
      </c>
      <c r="M39" s="383"/>
      <c r="N39" s="383" t="str">
        <f>IF(AC39="","",VLOOKUP(AC39,データベース!$A$29:$U$78,12))</f>
        <v/>
      </c>
      <c r="O39" s="383"/>
      <c r="P39" s="103" t="str">
        <f>IF(AC39="","",VLOOKUP(AC39,データベース!$A$29:$U$78,16))</f>
        <v/>
      </c>
      <c r="Q39" s="104" t="str">
        <f t="shared" si="16"/>
        <v/>
      </c>
      <c r="R39" s="104" t="str">
        <f t="shared" si="17"/>
        <v/>
      </c>
      <c r="S39" s="104" t="str">
        <f t="shared" si="18"/>
        <v/>
      </c>
      <c r="T39" s="104" t="str">
        <f t="shared" si="19"/>
        <v/>
      </c>
      <c r="U39" s="104" t="str">
        <f t="shared" si="20"/>
        <v/>
      </c>
      <c r="V39" s="104" t="str">
        <f t="shared" si="21"/>
        <v/>
      </c>
      <c r="W39" s="104" t="str">
        <f t="shared" si="22"/>
        <v/>
      </c>
      <c r="X39" s="104" t="str">
        <f t="shared" si="23"/>
        <v/>
      </c>
      <c r="Y39" s="104" t="str">
        <f t="shared" si="24"/>
        <v/>
      </c>
      <c r="Z39" s="126"/>
      <c r="AA39" s="98"/>
      <c r="AB39" s="405"/>
      <c r="AC39" s="3"/>
      <c r="AE39" s="41">
        <v>27</v>
      </c>
      <c r="AF39" s="41">
        <f t="shared" si="11"/>
        <v>0</v>
      </c>
      <c r="AG39" s="41">
        <f t="shared" si="1"/>
        <v>0</v>
      </c>
      <c r="AH39" s="41">
        <f t="shared" si="12"/>
        <v>0</v>
      </c>
      <c r="AI39" s="41">
        <f t="shared" si="13"/>
        <v>0</v>
      </c>
      <c r="AJ39" s="42" t="str">
        <f>IF(VLOOKUP(AE39,データベース!$A$29:$G$78,2)=0,"",VLOOKUP(AE39,データベース!$A$29:$G$78,2))</f>
        <v/>
      </c>
      <c r="AK39" s="42" t="str">
        <f>IF(VLOOKUP(AE39,データベース!$A$29:$G$78,5)=0,"",VLOOKUP(AE39,データベース!$A$29:$G$78,5))</f>
        <v/>
      </c>
      <c r="AL39" s="43" t="str">
        <f t="shared" si="14"/>
        <v>　</v>
      </c>
    </row>
    <row r="40" spans="1:38" ht="18" customHeight="1">
      <c r="A40" s="369" t="s">
        <v>45</v>
      </c>
      <c r="B40" s="173" t="str">
        <f t="shared" si="15"/>
        <v/>
      </c>
      <c r="C40" s="127"/>
      <c r="D40" s="427" t="str">
        <f>IF(AC40="","",VLOOKUP(AC40,データベース!$A$29:$U$78,2))</f>
        <v/>
      </c>
      <c r="E40" s="427"/>
      <c r="F40" s="128"/>
      <c r="G40" s="427" t="str">
        <f>IF(AC40="","",VLOOKUP(AC40,データベース!$A$29:$U$78,5))</f>
        <v/>
      </c>
      <c r="H40" s="427"/>
      <c r="I40" s="129"/>
      <c r="J40" s="410" t="str">
        <f>IF(AC40="","",VLOOKUP(AC40,データベース!$A$29:$U$78,8))</f>
        <v/>
      </c>
      <c r="K40" s="410"/>
      <c r="L40" s="410" t="str">
        <f>IF(AC40="","",VLOOKUP(AC40,データベース!$A$29:$U$78,10))</f>
        <v/>
      </c>
      <c r="M40" s="410"/>
      <c r="N40" s="410" t="str">
        <f>IF(AC40="","",VLOOKUP(AC40,データベース!$A$29:$U$78,12))</f>
        <v/>
      </c>
      <c r="O40" s="410"/>
      <c r="P40" s="130" t="str">
        <f>IF(AC40="","",VLOOKUP(AC40,データベース!$A$29:$U$78,16))</f>
        <v/>
      </c>
      <c r="Q40" s="66" t="str">
        <f t="shared" si="16"/>
        <v/>
      </c>
      <c r="R40" s="66" t="str">
        <f t="shared" si="17"/>
        <v/>
      </c>
      <c r="S40" s="66" t="str">
        <f t="shared" si="18"/>
        <v/>
      </c>
      <c r="T40" s="66" t="str">
        <f t="shared" si="19"/>
        <v/>
      </c>
      <c r="U40" s="66" t="str">
        <f t="shared" si="20"/>
        <v/>
      </c>
      <c r="V40" s="66" t="str">
        <f t="shared" si="21"/>
        <v/>
      </c>
      <c r="W40" s="66" t="str">
        <f t="shared" si="22"/>
        <v/>
      </c>
      <c r="X40" s="66" t="str">
        <f t="shared" si="23"/>
        <v/>
      </c>
      <c r="Y40" s="66" t="str">
        <f t="shared" si="24"/>
        <v/>
      </c>
      <c r="Z40" s="131"/>
      <c r="AA40" s="98"/>
      <c r="AB40" s="409">
        <v>73</v>
      </c>
      <c r="AC40" s="4"/>
      <c r="AE40" s="41">
        <v>28</v>
      </c>
      <c r="AF40" s="41">
        <f t="shared" si="11"/>
        <v>0</v>
      </c>
      <c r="AG40" s="41">
        <f t="shared" si="1"/>
        <v>0</v>
      </c>
      <c r="AH40" s="41">
        <f t="shared" si="12"/>
        <v>0</v>
      </c>
      <c r="AI40" s="41">
        <f t="shared" si="13"/>
        <v>0</v>
      </c>
      <c r="AJ40" s="42" t="str">
        <f>IF(VLOOKUP(AE40,データベース!$A$29:$G$78,2)=0,"",VLOOKUP(AE40,データベース!$A$29:$G$78,2))</f>
        <v/>
      </c>
      <c r="AK40" s="42" t="str">
        <f>IF(VLOOKUP(AE40,データベース!$A$29:$G$78,5)=0,"",VLOOKUP(AE40,データベース!$A$29:$G$78,5))</f>
        <v/>
      </c>
      <c r="AL40" s="43" t="str">
        <f t="shared" si="14"/>
        <v>　</v>
      </c>
    </row>
    <row r="41" spans="1:38" ht="18" customHeight="1">
      <c r="A41" s="370"/>
      <c r="B41" s="174" t="str">
        <f t="shared" si="15"/>
        <v/>
      </c>
      <c r="C41" s="121"/>
      <c r="D41" s="382" t="str">
        <f>IF(AC41="","",VLOOKUP(AC41,データベース!$A$29:$U$78,2))</f>
        <v/>
      </c>
      <c r="E41" s="382"/>
      <c r="F41" s="93"/>
      <c r="G41" s="382" t="str">
        <f>IF(AC41="","",VLOOKUP(AC41,データベース!$A$29:$U$78,5))</f>
        <v/>
      </c>
      <c r="H41" s="382"/>
      <c r="I41" s="94"/>
      <c r="J41" s="361" t="str">
        <f>IF(AC41="","",VLOOKUP(AC41,データベース!$A$29:$U$78,8))</f>
        <v/>
      </c>
      <c r="K41" s="361"/>
      <c r="L41" s="361" t="str">
        <f>IF(AC41="","",VLOOKUP(AC41,データベース!$A$29:$U$78,10))</f>
        <v/>
      </c>
      <c r="M41" s="361"/>
      <c r="N41" s="361" t="str">
        <f>IF(AC41="","",VLOOKUP(AC41,データベース!$A$29:$U$78,12))</f>
        <v/>
      </c>
      <c r="O41" s="361"/>
      <c r="P41" s="95" t="str">
        <f>IF(AC41="","",VLOOKUP(AC41,データベース!$A$29:$U$78,16))</f>
        <v/>
      </c>
      <c r="Q41" s="96" t="str">
        <f t="shared" si="16"/>
        <v/>
      </c>
      <c r="R41" s="96" t="str">
        <f t="shared" si="17"/>
        <v/>
      </c>
      <c r="S41" s="96" t="str">
        <f t="shared" si="18"/>
        <v/>
      </c>
      <c r="T41" s="96" t="str">
        <f t="shared" si="19"/>
        <v/>
      </c>
      <c r="U41" s="96" t="str">
        <f t="shared" si="20"/>
        <v/>
      </c>
      <c r="V41" s="96" t="str">
        <f t="shared" si="21"/>
        <v/>
      </c>
      <c r="W41" s="96" t="str">
        <f t="shared" si="22"/>
        <v/>
      </c>
      <c r="X41" s="96" t="str">
        <f t="shared" si="23"/>
        <v/>
      </c>
      <c r="Y41" s="96" t="str">
        <f t="shared" si="24"/>
        <v/>
      </c>
      <c r="Z41" s="122"/>
      <c r="AA41" s="98"/>
      <c r="AB41" s="380"/>
      <c r="AC41" s="2"/>
      <c r="AE41" s="41">
        <v>29</v>
      </c>
      <c r="AF41" s="41">
        <f t="shared" si="11"/>
        <v>0</v>
      </c>
      <c r="AG41" s="41">
        <f t="shared" si="1"/>
        <v>0</v>
      </c>
      <c r="AH41" s="41">
        <f t="shared" si="12"/>
        <v>0</v>
      </c>
      <c r="AI41" s="41">
        <f t="shared" si="13"/>
        <v>0</v>
      </c>
      <c r="AJ41" s="42" t="str">
        <f>IF(VLOOKUP(AE41,データベース!$A$29:$G$78,2)=0,"",VLOOKUP(AE41,データベース!$A$29:$G$78,2))</f>
        <v/>
      </c>
      <c r="AK41" s="42" t="str">
        <f>IF(VLOOKUP(AE41,データベース!$A$29:$G$78,5)=0,"",VLOOKUP(AE41,データベース!$A$29:$G$78,5))</f>
        <v/>
      </c>
      <c r="AL41" s="43" t="str">
        <f t="shared" si="14"/>
        <v>　</v>
      </c>
    </row>
    <row r="42" spans="1:38" ht="18" customHeight="1">
      <c r="A42" s="370"/>
      <c r="B42" s="174" t="str">
        <f t="shared" si="15"/>
        <v/>
      </c>
      <c r="C42" s="121"/>
      <c r="D42" s="382" t="str">
        <f>IF(AC42="","",VLOOKUP(AC42,データベース!$A$29:$U$78,2))</f>
        <v/>
      </c>
      <c r="E42" s="382"/>
      <c r="F42" s="93"/>
      <c r="G42" s="382" t="str">
        <f>IF(AC42="","",VLOOKUP(AC42,データベース!$A$29:$U$78,5))</f>
        <v/>
      </c>
      <c r="H42" s="382"/>
      <c r="I42" s="94"/>
      <c r="J42" s="361" t="str">
        <f>IF(AC42="","",VLOOKUP(AC42,データベース!$A$29:$U$78,8))</f>
        <v/>
      </c>
      <c r="K42" s="361"/>
      <c r="L42" s="361" t="str">
        <f>IF(AC42="","",VLOOKUP(AC42,データベース!$A$29:$U$78,10))</f>
        <v/>
      </c>
      <c r="M42" s="361"/>
      <c r="N42" s="361" t="str">
        <f>IF(AC42="","",VLOOKUP(AC42,データベース!$A$29:$U$78,12))</f>
        <v/>
      </c>
      <c r="O42" s="361"/>
      <c r="P42" s="95" t="str">
        <f>IF(AC42="","",VLOOKUP(AC42,データベース!$A$29:$U$78,16))</f>
        <v/>
      </c>
      <c r="Q42" s="96" t="str">
        <f t="shared" si="16"/>
        <v/>
      </c>
      <c r="R42" s="96" t="str">
        <f t="shared" si="17"/>
        <v/>
      </c>
      <c r="S42" s="96" t="str">
        <f t="shared" si="18"/>
        <v/>
      </c>
      <c r="T42" s="96" t="str">
        <f t="shared" si="19"/>
        <v/>
      </c>
      <c r="U42" s="96" t="str">
        <f t="shared" si="20"/>
        <v/>
      </c>
      <c r="V42" s="96" t="str">
        <f t="shared" si="21"/>
        <v/>
      </c>
      <c r="W42" s="96" t="str">
        <f t="shared" si="22"/>
        <v/>
      </c>
      <c r="X42" s="96" t="str">
        <f t="shared" si="23"/>
        <v/>
      </c>
      <c r="Y42" s="96" t="str">
        <f t="shared" si="24"/>
        <v/>
      </c>
      <c r="Z42" s="122"/>
      <c r="AA42" s="98"/>
      <c r="AB42" s="380"/>
      <c r="AC42" s="2"/>
      <c r="AE42" s="41">
        <v>30</v>
      </c>
      <c r="AF42" s="41">
        <f t="shared" si="11"/>
        <v>0</v>
      </c>
      <c r="AG42" s="41">
        <f t="shared" si="1"/>
        <v>0</v>
      </c>
      <c r="AH42" s="41">
        <f t="shared" si="12"/>
        <v>0</v>
      </c>
      <c r="AI42" s="41">
        <f t="shared" si="13"/>
        <v>0</v>
      </c>
      <c r="AJ42" s="42" t="str">
        <f>IF(VLOOKUP(AE42,データベース!$A$29:$G$78,2)=0,"",VLOOKUP(AE42,データベース!$A$29:$G$78,2))</f>
        <v/>
      </c>
      <c r="AK42" s="42" t="str">
        <f>IF(VLOOKUP(AE42,データベース!$A$29:$G$78,5)=0,"",VLOOKUP(AE42,データベース!$A$29:$G$78,5))</f>
        <v/>
      </c>
      <c r="AL42" s="43" t="str">
        <f t="shared" si="14"/>
        <v>　</v>
      </c>
    </row>
    <row r="43" spans="1:38" ht="18" customHeight="1" thickBot="1">
      <c r="A43" s="371"/>
      <c r="B43" s="175" t="str">
        <f t="shared" si="15"/>
        <v/>
      </c>
      <c r="C43" s="125"/>
      <c r="D43" s="408" t="str">
        <f>IF(AC43="","",VLOOKUP(AC43,データベース!$A$29:$U$78,2))</f>
        <v/>
      </c>
      <c r="E43" s="408"/>
      <c r="F43" s="101"/>
      <c r="G43" s="408" t="str">
        <f>IF(AC43="","",VLOOKUP(AC43,データベース!$A$29:$U$78,5))</f>
        <v/>
      </c>
      <c r="H43" s="408"/>
      <c r="I43" s="102"/>
      <c r="J43" s="383" t="str">
        <f>IF(AC43="","",VLOOKUP(AC43,データベース!$A$29:$U$78,8))</f>
        <v/>
      </c>
      <c r="K43" s="383"/>
      <c r="L43" s="383" t="str">
        <f>IF(AC43="","",VLOOKUP(AC43,データベース!$A$29:$U$78,10))</f>
        <v/>
      </c>
      <c r="M43" s="383"/>
      <c r="N43" s="383" t="str">
        <f>IF(AC43="","",VLOOKUP(AC43,データベース!$A$29:$U$78,12))</f>
        <v/>
      </c>
      <c r="O43" s="383"/>
      <c r="P43" s="103" t="str">
        <f>IF(AC43="","",VLOOKUP(AC43,データベース!$A$29:$U$78,16))</f>
        <v/>
      </c>
      <c r="Q43" s="104" t="str">
        <f t="shared" si="16"/>
        <v/>
      </c>
      <c r="R43" s="104" t="str">
        <f t="shared" si="17"/>
        <v/>
      </c>
      <c r="S43" s="104" t="str">
        <f t="shared" si="18"/>
        <v/>
      </c>
      <c r="T43" s="104" t="str">
        <f t="shared" si="19"/>
        <v/>
      </c>
      <c r="U43" s="104" t="str">
        <f t="shared" si="20"/>
        <v/>
      </c>
      <c r="V43" s="104" t="str">
        <f t="shared" si="21"/>
        <v/>
      </c>
      <c r="W43" s="104" t="str">
        <f t="shared" si="22"/>
        <v/>
      </c>
      <c r="X43" s="104" t="str">
        <f t="shared" si="23"/>
        <v/>
      </c>
      <c r="Y43" s="104" t="str">
        <f t="shared" si="24"/>
        <v/>
      </c>
      <c r="Z43" s="126"/>
      <c r="AA43" s="98"/>
      <c r="AB43" s="405"/>
      <c r="AC43" s="3"/>
      <c r="AE43" s="41">
        <v>31</v>
      </c>
      <c r="AF43" s="41">
        <f t="shared" si="11"/>
        <v>0</v>
      </c>
      <c r="AG43" s="41">
        <f t="shared" si="1"/>
        <v>0</v>
      </c>
      <c r="AH43" s="41">
        <f t="shared" si="12"/>
        <v>0</v>
      </c>
      <c r="AI43" s="41">
        <f t="shared" si="13"/>
        <v>0</v>
      </c>
      <c r="AJ43" s="42" t="str">
        <f>IF(VLOOKUP(AE43,データベース!$A$29:$G$78,2)=0,"",VLOOKUP(AE43,データベース!$A$29:$G$78,2))</f>
        <v/>
      </c>
      <c r="AK43" s="42" t="str">
        <f>IF(VLOOKUP(AE43,データベース!$A$29:$G$78,5)=0,"",VLOOKUP(AE43,データベース!$A$29:$G$78,5))</f>
        <v/>
      </c>
      <c r="AL43" s="43" t="str">
        <f t="shared" si="14"/>
        <v>　</v>
      </c>
    </row>
    <row r="44" spans="1:38" ht="18" customHeight="1">
      <c r="A44" s="369" t="s">
        <v>46</v>
      </c>
      <c r="B44" s="173" t="str">
        <f t="shared" si="15"/>
        <v/>
      </c>
      <c r="C44" s="127"/>
      <c r="D44" s="427" t="str">
        <f>IF(AC44="","",VLOOKUP(AC44,データベース!$A$29:$U$78,2))</f>
        <v/>
      </c>
      <c r="E44" s="427"/>
      <c r="F44" s="128"/>
      <c r="G44" s="427" t="str">
        <f>IF(AC44="","",VLOOKUP(AC44,データベース!$A$29:$U$78,5))</f>
        <v/>
      </c>
      <c r="H44" s="427"/>
      <c r="I44" s="129"/>
      <c r="J44" s="410" t="str">
        <f>IF(AC44="","",VLOOKUP(AC44,データベース!$A$29:$U$78,8))</f>
        <v/>
      </c>
      <c r="K44" s="410"/>
      <c r="L44" s="410" t="str">
        <f>IF(AC44="","",VLOOKUP(AC44,データベース!$A$29:$U$78,10))</f>
        <v/>
      </c>
      <c r="M44" s="410"/>
      <c r="N44" s="410" t="str">
        <f>IF(AC44="","",VLOOKUP(AC44,データベース!$A$29:$U$78,12))</f>
        <v/>
      </c>
      <c r="O44" s="410"/>
      <c r="P44" s="130" t="str">
        <f>IF(AC44="","",VLOOKUP(AC44,データベース!$A$29:$U$78,16))</f>
        <v/>
      </c>
      <c r="Q44" s="66" t="str">
        <f t="shared" si="16"/>
        <v/>
      </c>
      <c r="R44" s="66" t="str">
        <f t="shared" si="17"/>
        <v/>
      </c>
      <c r="S44" s="66" t="str">
        <f t="shared" si="18"/>
        <v/>
      </c>
      <c r="T44" s="66" t="str">
        <f t="shared" si="19"/>
        <v/>
      </c>
      <c r="U44" s="66" t="str">
        <f t="shared" si="20"/>
        <v/>
      </c>
      <c r="V44" s="66" t="str">
        <f t="shared" si="21"/>
        <v/>
      </c>
      <c r="W44" s="66" t="str">
        <f t="shared" si="22"/>
        <v/>
      </c>
      <c r="X44" s="66" t="str">
        <f t="shared" si="23"/>
        <v/>
      </c>
      <c r="Y44" s="66" t="str">
        <f t="shared" si="24"/>
        <v/>
      </c>
      <c r="Z44" s="131"/>
      <c r="AA44" s="98"/>
      <c r="AB44" s="409">
        <v>66</v>
      </c>
      <c r="AC44" s="4"/>
      <c r="AE44" s="41">
        <v>32</v>
      </c>
      <c r="AF44" s="41">
        <f t="shared" si="11"/>
        <v>0</v>
      </c>
      <c r="AG44" s="41">
        <f t="shared" si="1"/>
        <v>0</v>
      </c>
      <c r="AH44" s="41">
        <f t="shared" si="12"/>
        <v>0</v>
      </c>
      <c r="AI44" s="41">
        <f t="shared" si="13"/>
        <v>0</v>
      </c>
      <c r="AJ44" s="42" t="str">
        <f>IF(VLOOKUP(AE44,データベース!$A$29:$G$78,2)=0,"",VLOOKUP(AE44,データベース!$A$29:$G$78,2))</f>
        <v/>
      </c>
      <c r="AK44" s="42" t="str">
        <f>IF(VLOOKUP(AE44,データベース!$A$29:$G$78,5)=0,"",VLOOKUP(AE44,データベース!$A$29:$G$78,5))</f>
        <v/>
      </c>
      <c r="AL44" s="43" t="str">
        <f t="shared" si="14"/>
        <v>　</v>
      </c>
    </row>
    <row r="45" spans="1:38" ht="18" customHeight="1">
      <c r="A45" s="370"/>
      <c r="B45" s="174" t="str">
        <f t="shared" si="15"/>
        <v/>
      </c>
      <c r="C45" s="121"/>
      <c r="D45" s="382" t="str">
        <f>IF(AC45="","",VLOOKUP(AC45,データベース!$A$29:$U$78,2))</f>
        <v/>
      </c>
      <c r="E45" s="382"/>
      <c r="F45" s="93"/>
      <c r="G45" s="382" t="str">
        <f>IF(AC45="","",VLOOKUP(AC45,データベース!$A$29:$U$78,5))</f>
        <v/>
      </c>
      <c r="H45" s="382"/>
      <c r="I45" s="94"/>
      <c r="J45" s="361" t="str">
        <f>IF(AC45="","",VLOOKUP(AC45,データベース!$A$29:$U$78,8))</f>
        <v/>
      </c>
      <c r="K45" s="361"/>
      <c r="L45" s="361" t="str">
        <f>IF(AC45="","",VLOOKUP(AC45,データベース!$A$29:$U$78,10))</f>
        <v/>
      </c>
      <c r="M45" s="361"/>
      <c r="N45" s="361" t="str">
        <f>IF(AC45="","",VLOOKUP(AC45,データベース!$A$29:$U$78,12))</f>
        <v/>
      </c>
      <c r="O45" s="361"/>
      <c r="P45" s="95" t="str">
        <f>IF(AC45="","",VLOOKUP(AC45,データベース!$A$29:$U$78,16))</f>
        <v/>
      </c>
      <c r="Q45" s="96" t="str">
        <f t="shared" si="16"/>
        <v/>
      </c>
      <c r="R45" s="96" t="str">
        <f t="shared" si="17"/>
        <v/>
      </c>
      <c r="S45" s="96" t="str">
        <f t="shared" si="18"/>
        <v/>
      </c>
      <c r="T45" s="96" t="str">
        <f t="shared" si="19"/>
        <v/>
      </c>
      <c r="U45" s="96" t="str">
        <f t="shared" si="20"/>
        <v/>
      </c>
      <c r="V45" s="96" t="str">
        <f t="shared" si="21"/>
        <v/>
      </c>
      <c r="W45" s="96" t="str">
        <f t="shared" si="22"/>
        <v/>
      </c>
      <c r="X45" s="96" t="str">
        <f t="shared" si="23"/>
        <v/>
      </c>
      <c r="Y45" s="96" t="str">
        <f t="shared" si="24"/>
        <v/>
      </c>
      <c r="Z45" s="122"/>
      <c r="AA45" s="98"/>
      <c r="AB45" s="380"/>
      <c r="AC45" s="2"/>
      <c r="AE45" s="41">
        <v>33</v>
      </c>
      <c r="AF45" s="41">
        <f t="shared" si="11"/>
        <v>0</v>
      </c>
      <c r="AG45" s="41">
        <f t="shared" si="1"/>
        <v>0</v>
      </c>
      <c r="AH45" s="41">
        <f t="shared" si="12"/>
        <v>0</v>
      </c>
      <c r="AI45" s="41">
        <f t="shared" si="13"/>
        <v>0</v>
      </c>
      <c r="AJ45" s="42" t="str">
        <f>IF(VLOOKUP(AE45,データベース!$A$29:$G$78,2)=0,"",VLOOKUP(AE45,データベース!$A$29:$G$78,2))</f>
        <v/>
      </c>
      <c r="AK45" s="42" t="str">
        <f>IF(VLOOKUP(AE45,データベース!$A$29:$G$78,5)=0,"",VLOOKUP(AE45,データベース!$A$29:$G$78,5))</f>
        <v/>
      </c>
      <c r="AL45" s="43" t="str">
        <f t="shared" si="14"/>
        <v>　</v>
      </c>
    </row>
    <row r="46" spans="1:38" ht="18" customHeight="1">
      <c r="A46" s="370"/>
      <c r="B46" s="174" t="str">
        <f t="shared" si="15"/>
        <v/>
      </c>
      <c r="C46" s="121"/>
      <c r="D46" s="382" t="str">
        <f>IF(AC46="","",VLOOKUP(AC46,データベース!$A$29:$U$78,2))</f>
        <v/>
      </c>
      <c r="E46" s="382"/>
      <c r="F46" s="93"/>
      <c r="G46" s="382" t="str">
        <f>IF(AC46="","",VLOOKUP(AC46,データベース!$A$29:$U$78,5))</f>
        <v/>
      </c>
      <c r="H46" s="382"/>
      <c r="I46" s="94"/>
      <c r="J46" s="361" t="str">
        <f>IF(AC46="","",VLOOKUP(AC46,データベース!$A$29:$U$78,8))</f>
        <v/>
      </c>
      <c r="K46" s="361"/>
      <c r="L46" s="361" t="str">
        <f>IF(AC46="","",VLOOKUP(AC46,データベース!$A$29:$U$78,10))</f>
        <v/>
      </c>
      <c r="M46" s="361"/>
      <c r="N46" s="361" t="str">
        <f>IF(AC46="","",VLOOKUP(AC46,データベース!$A$29:$U$78,12))</f>
        <v/>
      </c>
      <c r="O46" s="361"/>
      <c r="P46" s="95" t="str">
        <f>IF(AC46="","",VLOOKUP(AC46,データベース!$A$29:$U$78,16))</f>
        <v/>
      </c>
      <c r="Q46" s="96" t="str">
        <f t="shared" si="16"/>
        <v/>
      </c>
      <c r="R46" s="96" t="str">
        <f t="shared" si="17"/>
        <v/>
      </c>
      <c r="S46" s="96" t="str">
        <f t="shared" si="18"/>
        <v/>
      </c>
      <c r="T46" s="96" t="str">
        <f t="shared" si="19"/>
        <v/>
      </c>
      <c r="U46" s="96" t="str">
        <f t="shared" si="20"/>
        <v/>
      </c>
      <c r="V46" s="96" t="str">
        <f t="shared" si="21"/>
        <v/>
      </c>
      <c r="W46" s="96" t="str">
        <f t="shared" si="22"/>
        <v/>
      </c>
      <c r="X46" s="96" t="str">
        <f t="shared" si="23"/>
        <v/>
      </c>
      <c r="Y46" s="96" t="str">
        <f t="shared" si="24"/>
        <v/>
      </c>
      <c r="Z46" s="122"/>
      <c r="AA46" s="98"/>
      <c r="AB46" s="380"/>
      <c r="AC46" s="2"/>
      <c r="AE46" s="41">
        <v>34</v>
      </c>
      <c r="AF46" s="41">
        <f t="shared" si="11"/>
        <v>0</v>
      </c>
      <c r="AG46" s="41">
        <f t="shared" si="1"/>
        <v>0</v>
      </c>
      <c r="AH46" s="41">
        <f t="shared" si="12"/>
        <v>0</v>
      </c>
      <c r="AI46" s="41">
        <f t="shared" si="13"/>
        <v>0</v>
      </c>
      <c r="AJ46" s="42" t="str">
        <f>IF(VLOOKUP(AE46,データベース!$A$29:$G$78,2)=0,"",VLOOKUP(AE46,データベース!$A$29:$G$78,2))</f>
        <v/>
      </c>
      <c r="AK46" s="42" t="str">
        <f>IF(VLOOKUP(AE46,データベース!$A$29:$G$78,5)=0,"",VLOOKUP(AE46,データベース!$A$29:$G$78,5))</f>
        <v/>
      </c>
      <c r="AL46" s="43" t="str">
        <f t="shared" si="14"/>
        <v>　</v>
      </c>
    </row>
    <row r="47" spans="1:38" ht="18" customHeight="1" thickBot="1">
      <c r="A47" s="371"/>
      <c r="B47" s="175" t="str">
        <f t="shared" si="15"/>
        <v/>
      </c>
      <c r="C47" s="125"/>
      <c r="D47" s="408" t="str">
        <f>IF(AC47="","",VLOOKUP(AC47,データベース!$A$29:$U$78,2))</f>
        <v/>
      </c>
      <c r="E47" s="408"/>
      <c r="F47" s="101"/>
      <c r="G47" s="408" t="str">
        <f>IF(AC47="","",VLOOKUP(AC47,データベース!$A$29:$U$78,5))</f>
        <v/>
      </c>
      <c r="H47" s="408"/>
      <c r="I47" s="102"/>
      <c r="J47" s="383" t="str">
        <f>IF(AC47="","",VLOOKUP(AC47,データベース!$A$29:$U$78,8))</f>
        <v/>
      </c>
      <c r="K47" s="383"/>
      <c r="L47" s="383" t="str">
        <f>IF(AC47="","",VLOOKUP(AC47,データベース!$A$29:$U$78,10))</f>
        <v/>
      </c>
      <c r="M47" s="383"/>
      <c r="N47" s="383" t="str">
        <f>IF(AC47="","",VLOOKUP(AC47,データベース!$A$29:$U$78,12))</f>
        <v/>
      </c>
      <c r="O47" s="383"/>
      <c r="P47" s="103" t="str">
        <f>IF(AC47="","",VLOOKUP(AC47,データベース!$A$29:$U$78,16))</f>
        <v/>
      </c>
      <c r="Q47" s="104" t="str">
        <f t="shared" si="16"/>
        <v/>
      </c>
      <c r="R47" s="104" t="str">
        <f t="shared" si="17"/>
        <v/>
      </c>
      <c r="S47" s="104" t="str">
        <f t="shared" si="18"/>
        <v/>
      </c>
      <c r="T47" s="104" t="str">
        <f t="shared" si="19"/>
        <v/>
      </c>
      <c r="U47" s="104" t="str">
        <f t="shared" si="20"/>
        <v/>
      </c>
      <c r="V47" s="104" t="str">
        <f t="shared" si="21"/>
        <v/>
      </c>
      <c r="W47" s="104" t="str">
        <f t="shared" si="22"/>
        <v/>
      </c>
      <c r="X47" s="104" t="str">
        <f t="shared" si="23"/>
        <v/>
      </c>
      <c r="Y47" s="104" t="str">
        <f t="shared" si="24"/>
        <v/>
      </c>
      <c r="Z47" s="126"/>
      <c r="AA47" s="98"/>
      <c r="AB47" s="405"/>
      <c r="AC47" s="3"/>
      <c r="AE47" s="41">
        <v>35</v>
      </c>
      <c r="AF47" s="41">
        <f t="shared" si="11"/>
        <v>0</v>
      </c>
      <c r="AG47" s="41">
        <f t="shared" si="1"/>
        <v>0</v>
      </c>
      <c r="AH47" s="41">
        <f t="shared" si="12"/>
        <v>0</v>
      </c>
      <c r="AI47" s="41">
        <f t="shared" si="13"/>
        <v>0</v>
      </c>
      <c r="AJ47" s="42" t="str">
        <f>IF(VLOOKUP(AE47,データベース!$A$29:$G$78,2)=0,"",VLOOKUP(AE47,データベース!$A$29:$G$78,2))</f>
        <v/>
      </c>
      <c r="AK47" s="42" t="str">
        <f>IF(VLOOKUP(AE47,データベース!$A$29:$G$78,5)=0,"",VLOOKUP(AE47,データベース!$A$29:$G$78,5))</f>
        <v/>
      </c>
      <c r="AL47" s="43" t="str">
        <f t="shared" si="14"/>
        <v>　</v>
      </c>
    </row>
    <row r="48" spans="1:38" ht="18" customHeight="1">
      <c r="A48" s="369" t="s">
        <v>47</v>
      </c>
      <c r="B48" s="173" t="str">
        <f t="shared" si="15"/>
        <v/>
      </c>
      <c r="C48" s="127"/>
      <c r="D48" s="427" t="str">
        <f>IF(AC48="","",VLOOKUP(AC48,データベース!$A$29:$U$78,2))</f>
        <v/>
      </c>
      <c r="E48" s="427"/>
      <c r="F48" s="128"/>
      <c r="G48" s="427" t="str">
        <f>IF(AC48="","",VLOOKUP(AC48,データベース!$A$29:$U$78,5))</f>
        <v/>
      </c>
      <c r="H48" s="427"/>
      <c r="I48" s="129"/>
      <c r="J48" s="410" t="str">
        <f>IF(AC48="","",VLOOKUP(AC48,データベース!$A$29:$U$78,8))</f>
        <v/>
      </c>
      <c r="K48" s="410"/>
      <c r="L48" s="410" t="str">
        <f>IF(AC48="","",VLOOKUP(AC48,データベース!$A$29:$U$78,10))</f>
        <v/>
      </c>
      <c r="M48" s="410"/>
      <c r="N48" s="410" t="str">
        <f>IF(AC48="","",VLOOKUP(AC48,データベース!$A$29:$U$78,12))</f>
        <v/>
      </c>
      <c r="O48" s="410"/>
      <c r="P48" s="130" t="str">
        <f>IF(AC48="","",VLOOKUP(AC48,データベース!$A$29:$U$78,16))</f>
        <v/>
      </c>
      <c r="Q48" s="66" t="str">
        <f t="shared" si="16"/>
        <v/>
      </c>
      <c r="R48" s="66" t="str">
        <f t="shared" si="17"/>
        <v/>
      </c>
      <c r="S48" s="66" t="str">
        <f t="shared" si="18"/>
        <v/>
      </c>
      <c r="T48" s="66" t="str">
        <f t="shared" si="19"/>
        <v/>
      </c>
      <c r="U48" s="66" t="str">
        <f t="shared" si="20"/>
        <v/>
      </c>
      <c r="V48" s="66" t="str">
        <f t="shared" si="21"/>
        <v/>
      </c>
      <c r="W48" s="66" t="str">
        <f t="shared" si="22"/>
        <v/>
      </c>
      <c r="X48" s="66" t="str">
        <f t="shared" si="23"/>
        <v/>
      </c>
      <c r="Y48" s="66" t="str">
        <f t="shared" si="24"/>
        <v/>
      </c>
      <c r="Z48" s="131"/>
      <c r="AA48" s="98"/>
      <c r="AB48" s="409">
        <v>60</v>
      </c>
      <c r="AC48" s="4"/>
      <c r="AE48" s="41">
        <v>36</v>
      </c>
      <c r="AF48" s="41">
        <f t="shared" si="11"/>
        <v>0</v>
      </c>
      <c r="AG48" s="41">
        <f t="shared" si="1"/>
        <v>0</v>
      </c>
      <c r="AH48" s="41">
        <f t="shared" si="12"/>
        <v>0</v>
      </c>
      <c r="AI48" s="41">
        <f t="shared" si="13"/>
        <v>0</v>
      </c>
      <c r="AJ48" s="42" t="str">
        <f>IF(VLOOKUP(AE48,データベース!$A$29:$G$78,2)=0,"",VLOOKUP(AE48,データベース!$A$29:$G$78,2))</f>
        <v/>
      </c>
      <c r="AK48" s="42" t="str">
        <f>IF(VLOOKUP(AE48,データベース!$A$29:$G$78,5)=0,"",VLOOKUP(AE48,データベース!$A$29:$G$78,5))</f>
        <v/>
      </c>
      <c r="AL48" s="43" t="str">
        <f t="shared" si="14"/>
        <v>　</v>
      </c>
    </row>
    <row r="49" spans="1:38" ht="18" customHeight="1">
      <c r="A49" s="370"/>
      <c r="B49" s="174" t="str">
        <f t="shared" si="15"/>
        <v/>
      </c>
      <c r="C49" s="121"/>
      <c r="D49" s="382" t="str">
        <f>IF(AC49="","",VLOOKUP(AC49,データベース!$A$29:$U$78,2))</f>
        <v/>
      </c>
      <c r="E49" s="382"/>
      <c r="F49" s="93"/>
      <c r="G49" s="382" t="str">
        <f>IF(AC49="","",VLOOKUP(AC49,データベース!$A$29:$U$78,5))</f>
        <v/>
      </c>
      <c r="H49" s="382"/>
      <c r="I49" s="94"/>
      <c r="J49" s="361" t="str">
        <f>IF(AC49="","",VLOOKUP(AC49,データベース!$A$29:$U$78,8))</f>
        <v/>
      </c>
      <c r="K49" s="361"/>
      <c r="L49" s="361" t="str">
        <f>IF(AC49="","",VLOOKUP(AC49,データベース!$A$29:$U$78,10))</f>
        <v/>
      </c>
      <c r="M49" s="361"/>
      <c r="N49" s="361" t="str">
        <f>IF(AC49="","",VLOOKUP(AC49,データベース!$A$29:$U$78,12))</f>
        <v/>
      </c>
      <c r="O49" s="361"/>
      <c r="P49" s="95" t="str">
        <f>IF(AC49="","",VLOOKUP(AC49,データベース!$A$29:$U$78,16))</f>
        <v/>
      </c>
      <c r="Q49" s="96" t="str">
        <f t="shared" si="16"/>
        <v/>
      </c>
      <c r="R49" s="96" t="str">
        <f t="shared" si="17"/>
        <v/>
      </c>
      <c r="S49" s="96" t="str">
        <f t="shared" si="18"/>
        <v/>
      </c>
      <c r="T49" s="96" t="str">
        <f t="shared" si="19"/>
        <v/>
      </c>
      <c r="U49" s="96" t="str">
        <f t="shared" si="20"/>
        <v/>
      </c>
      <c r="V49" s="96" t="str">
        <f t="shared" si="21"/>
        <v/>
      </c>
      <c r="W49" s="96" t="str">
        <f t="shared" si="22"/>
        <v/>
      </c>
      <c r="X49" s="96" t="str">
        <f t="shared" si="23"/>
        <v/>
      </c>
      <c r="Y49" s="96" t="str">
        <f t="shared" si="24"/>
        <v/>
      </c>
      <c r="Z49" s="122"/>
      <c r="AA49" s="98"/>
      <c r="AB49" s="380"/>
      <c r="AC49" s="2"/>
      <c r="AE49" s="41">
        <v>37</v>
      </c>
      <c r="AF49" s="41">
        <f t="shared" si="11"/>
        <v>0</v>
      </c>
      <c r="AG49" s="41">
        <f t="shared" si="1"/>
        <v>0</v>
      </c>
      <c r="AH49" s="41">
        <f t="shared" si="12"/>
        <v>0</v>
      </c>
      <c r="AI49" s="41">
        <f t="shared" si="13"/>
        <v>0</v>
      </c>
      <c r="AJ49" s="42" t="str">
        <f>IF(VLOOKUP(AE49,データベース!$A$29:$G$78,2)=0,"",VLOOKUP(AE49,データベース!$A$29:$G$78,2))</f>
        <v/>
      </c>
      <c r="AK49" s="42" t="str">
        <f>IF(VLOOKUP(AE49,データベース!$A$29:$G$78,5)=0,"",VLOOKUP(AE49,データベース!$A$29:$G$78,5))</f>
        <v/>
      </c>
      <c r="AL49" s="43" t="str">
        <f t="shared" si="14"/>
        <v>　</v>
      </c>
    </row>
    <row r="50" spans="1:38" ht="18" customHeight="1">
      <c r="A50" s="370"/>
      <c r="B50" s="174" t="str">
        <f t="shared" si="15"/>
        <v/>
      </c>
      <c r="C50" s="121"/>
      <c r="D50" s="382" t="str">
        <f>IF(AC50="","",VLOOKUP(AC50,データベース!$A$29:$U$78,2))</f>
        <v/>
      </c>
      <c r="E50" s="382"/>
      <c r="F50" s="93"/>
      <c r="G50" s="382" t="str">
        <f>IF(AC50="","",VLOOKUP(AC50,データベース!$A$29:$U$78,5))</f>
        <v/>
      </c>
      <c r="H50" s="382"/>
      <c r="I50" s="94"/>
      <c r="J50" s="361" t="str">
        <f>IF(AC50="","",VLOOKUP(AC50,データベース!$A$29:$U$78,8))</f>
        <v/>
      </c>
      <c r="K50" s="361"/>
      <c r="L50" s="361" t="str">
        <f>IF(AC50="","",VLOOKUP(AC50,データベース!$A$29:$U$78,10))</f>
        <v/>
      </c>
      <c r="M50" s="361"/>
      <c r="N50" s="361" t="str">
        <f>IF(AC50="","",VLOOKUP(AC50,データベース!$A$29:$U$78,12))</f>
        <v/>
      </c>
      <c r="O50" s="361"/>
      <c r="P50" s="95" t="str">
        <f>IF(AC50="","",VLOOKUP(AC50,データベース!$A$29:$U$78,16))</f>
        <v/>
      </c>
      <c r="Q50" s="96" t="str">
        <f t="shared" si="16"/>
        <v/>
      </c>
      <c r="R50" s="96" t="str">
        <f t="shared" si="17"/>
        <v/>
      </c>
      <c r="S50" s="96" t="str">
        <f t="shared" si="18"/>
        <v/>
      </c>
      <c r="T50" s="96" t="str">
        <f t="shared" si="19"/>
        <v/>
      </c>
      <c r="U50" s="96" t="str">
        <f t="shared" si="20"/>
        <v/>
      </c>
      <c r="V50" s="96" t="str">
        <f t="shared" si="21"/>
        <v/>
      </c>
      <c r="W50" s="96" t="str">
        <f t="shared" si="22"/>
        <v/>
      </c>
      <c r="X50" s="96" t="str">
        <f t="shared" si="23"/>
        <v/>
      </c>
      <c r="Y50" s="96" t="str">
        <f t="shared" si="24"/>
        <v/>
      </c>
      <c r="Z50" s="122"/>
      <c r="AA50" s="98"/>
      <c r="AB50" s="380"/>
      <c r="AC50" s="2"/>
      <c r="AE50" s="41">
        <v>38</v>
      </c>
      <c r="AF50" s="41">
        <f t="shared" si="11"/>
        <v>0</v>
      </c>
      <c r="AG50" s="41">
        <f t="shared" si="1"/>
        <v>0</v>
      </c>
      <c r="AH50" s="41">
        <f t="shared" si="12"/>
        <v>0</v>
      </c>
      <c r="AI50" s="41">
        <f t="shared" si="13"/>
        <v>0</v>
      </c>
      <c r="AJ50" s="42" t="str">
        <f>IF(VLOOKUP(AE50,データベース!$A$29:$G$78,2)=0,"",VLOOKUP(AE50,データベース!$A$29:$G$78,2))</f>
        <v/>
      </c>
      <c r="AK50" s="42" t="str">
        <f>IF(VLOOKUP(AE50,データベース!$A$29:$G$78,5)=0,"",VLOOKUP(AE50,データベース!$A$29:$G$78,5))</f>
        <v/>
      </c>
      <c r="AL50" s="43" t="str">
        <f t="shared" si="14"/>
        <v>　</v>
      </c>
    </row>
    <row r="51" spans="1:38" ht="18" customHeight="1" thickBot="1">
      <c r="A51" s="371"/>
      <c r="B51" s="175" t="str">
        <f t="shared" si="15"/>
        <v/>
      </c>
      <c r="C51" s="125"/>
      <c r="D51" s="408" t="str">
        <f>IF(AC51="","",VLOOKUP(AC51,データベース!$A$29:$U$78,2))</f>
        <v/>
      </c>
      <c r="E51" s="408"/>
      <c r="F51" s="101"/>
      <c r="G51" s="408" t="str">
        <f>IF(AC51="","",VLOOKUP(AC51,データベース!$A$29:$U$78,5))</f>
        <v/>
      </c>
      <c r="H51" s="408"/>
      <c r="I51" s="102"/>
      <c r="J51" s="383" t="str">
        <f>IF(AC51="","",VLOOKUP(AC51,データベース!$A$29:$U$78,8))</f>
        <v/>
      </c>
      <c r="K51" s="383"/>
      <c r="L51" s="383" t="str">
        <f>IF(AC51="","",VLOOKUP(AC51,データベース!$A$29:$U$78,10))</f>
        <v/>
      </c>
      <c r="M51" s="383"/>
      <c r="N51" s="383" t="str">
        <f>IF(AC51="","",VLOOKUP(AC51,データベース!$A$29:$U$78,12))</f>
        <v/>
      </c>
      <c r="O51" s="383"/>
      <c r="P51" s="103" t="str">
        <f>IF(AC51="","",VLOOKUP(AC51,データベース!$A$29:$U$78,16))</f>
        <v/>
      </c>
      <c r="Q51" s="104" t="str">
        <f t="shared" si="16"/>
        <v/>
      </c>
      <c r="R51" s="104" t="str">
        <f t="shared" si="17"/>
        <v/>
      </c>
      <c r="S51" s="104" t="str">
        <f t="shared" si="18"/>
        <v/>
      </c>
      <c r="T51" s="104" t="str">
        <f t="shared" si="19"/>
        <v/>
      </c>
      <c r="U51" s="104" t="str">
        <f t="shared" si="20"/>
        <v/>
      </c>
      <c r="V51" s="104" t="str">
        <f t="shared" si="21"/>
        <v/>
      </c>
      <c r="W51" s="104" t="str">
        <f t="shared" si="22"/>
        <v/>
      </c>
      <c r="X51" s="104" t="str">
        <f t="shared" si="23"/>
        <v/>
      </c>
      <c r="Y51" s="104" t="str">
        <f t="shared" si="24"/>
        <v/>
      </c>
      <c r="Z51" s="126"/>
      <c r="AA51" s="98"/>
      <c r="AB51" s="405"/>
      <c r="AC51" s="3"/>
      <c r="AE51" s="41">
        <v>39</v>
      </c>
      <c r="AF51" s="41">
        <f t="shared" si="11"/>
        <v>0</v>
      </c>
      <c r="AG51" s="41">
        <f t="shared" si="1"/>
        <v>0</v>
      </c>
      <c r="AH51" s="41">
        <f t="shared" si="12"/>
        <v>0</v>
      </c>
      <c r="AI51" s="41">
        <f t="shared" si="13"/>
        <v>0</v>
      </c>
      <c r="AJ51" s="42" t="str">
        <f>IF(VLOOKUP(AE51,データベース!$A$29:$G$78,2)=0,"",VLOOKUP(AE51,データベース!$A$29:$G$78,2))</f>
        <v/>
      </c>
      <c r="AK51" s="42" t="str">
        <f>IF(VLOOKUP(AE51,データベース!$A$29:$G$78,5)=0,"",VLOOKUP(AE51,データベース!$A$29:$G$78,5))</f>
        <v/>
      </c>
      <c r="AL51" s="43" t="str">
        <f t="shared" si="14"/>
        <v>　</v>
      </c>
    </row>
    <row r="52" spans="1:38" ht="18" customHeight="1">
      <c r="AA52" s="98"/>
      <c r="AE52" s="41">
        <v>40</v>
      </c>
      <c r="AF52" s="41">
        <f t="shared" si="11"/>
        <v>0</v>
      </c>
      <c r="AG52" s="41">
        <f t="shared" si="1"/>
        <v>0</v>
      </c>
      <c r="AH52" s="41">
        <f t="shared" si="12"/>
        <v>0</v>
      </c>
      <c r="AI52" s="41">
        <f t="shared" si="13"/>
        <v>0</v>
      </c>
      <c r="AJ52" s="42" t="str">
        <f>IF(VLOOKUP(AE52,データベース!$A$29:$G$78,2)=0,"",VLOOKUP(AE52,データベース!$A$29:$G$78,2))</f>
        <v/>
      </c>
      <c r="AK52" s="42" t="str">
        <f>IF(VLOOKUP(AE52,データベース!$A$29:$G$78,5)=0,"",VLOOKUP(AE52,データベース!$A$29:$G$78,5))</f>
        <v/>
      </c>
      <c r="AL52" s="43" t="str">
        <f t="shared" si="14"/>
        <v>　</v>
      </c>
    </row>
    <row r="53" spans="1:38" ht="18" customHeight="1" thickBot="1">
      <c r="AA53" s="32"/>
      <c r="AE53" s="41">
        <v>41</v>
      </c>
      <c r="AF53" s="41">
        <f t="shared" si="11"/>
        <v>0</v>
      </c>
      <c r="AG53" s="41">
        <f t="shared" si="1"/>
        <v>0</v>
      </c>
      <c r="AH53" s="41">
        <f t="shared" si="12"/>
        <v>0</v>
      </c>
      <c r="AI53" s="41">
        <f t="shared" si="13"/>
        <v>0</v>
      </c>
      <c r="AJ53" s="42" t="str">
        <f>IF(VLOOKUP(AE53,データベース!$A$29:$G$78,2)=0,"",VLOOKUP(AE53,データベース!$A$29:$G$78,2))</f>
        <v/>
      </c>
      <c r="AK53" s="42" t="str">
        <f>IF(VLOOKUP(AE53,データベース!$A$29:$G$78,5)=0,"",VLOOKUP(AE53,データベース!$A$29:$G$78,5))</f>
        <v/>
      </c>
      <c r="AL53" s="43" t="str">
        <f t="shared" si="14"/>
        <v>　</v>
      </c>
    </row>
    <row r="54" spans="1:38" ht="18" customHeight="1">
      <c r="A54" s="448" t="s">
        <v>60</v>
      </c>
      <c r="B54" s="449"/>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4"/>
      <c r="AA54" s="32"/>
      <c r="AE54" s="41">
        <v>42</v>
      </c>
      <c r="AF54" s="41">
        <f t="shared" si="11"/>
        <v>0</v>
      </c>
      <c r="AG54" s="41">
        <f t="shared" si="1"/>
        <v>0</v>
      </c>
      <c r="AH54" s="41">
        <f t="shared" si="12"/>
        <v>0</v>
      </c>
      <c r="AI54" s="41">
        <f t="shared" si="13"/>
        <v>0</v>
      </c>
      <c r="AJ54" s="42" t="str">
        <f>IF(VLOOKUP(AE54,データベース!$A$29:$G$78,2)=0,"",VLOOKUP(AE54,データベース!$A$29:$G$78,2))</f>
        <v/>
      </c>
      <c r="AK54" s="42" t="str">
        <f>IF(VLOOKUP(AE54,データベース!$A$29:$G$78,5)=0,"",VLOOKUP(AE54,データベース!$A$29:$G$78,5))</f>
        <v/>
      </c>
      <c r="AL54" s="43" t="str">
        <f t="shared" si="14"/>
        <v>　</v>
      </c>
    </row>
    <row r="55" spans="1:38" ht="18" customHeight="1">
      <c r="A55" s="411"/>
      <c r="B55" s="412"/>
      <c r="C55" s="32"/>
      <c r="D55" s="28" t="s">
        <v>12</v>
      </c>
      <c r="E55" s="32"/>
      <c r="F55" s="32"/>
      <c r="G55" s="32"/>
      <c r="H55" s="32"/>
      <c r="I55" s="32"/>
      <c r="J55" s="32"/>
      <c r="K55" s="32"/>
      <c r="L55" s="32"/>
      <c r="M55" s="32"/>
      <c r="N55" s="32"/>
      <c r="O55" s="32"/>
      <c r="P55" s="32"/>
      <c r="Q55" s="32"/>
      <c r="R55" s="32"/>
      <c r="S55" s="32"/>
      <c r="T55" s="32"/>
      <c r="U55" s="32"/>
      <c r="V55" s="32"/>
      <c r="W55" s="32"/>
      <c r="X55" s="32"/>
      <c r="Y55" s="32"/>
      <c r="Z55" s="135"/>
      <c r="AA55" s="32"/>
      <c r="AE55" s="41">
        <v>43</v>
      </c>
      <c r="AF55" s="41">
        <f t="shared" si="11"/>
        <v>0</v>
      </c>
      <c r="AG55" s="41">
        <f t="shared" si="1"/>
        <v>0</v>
      </c>
      <c r="AH55" s="41">
        <f t="shared" si="12"/>
        <v>0</v>
      </c>
      <c r="AI55" s="41">
        <f t="shared" si="13"/>
        <v>0</v>
      </c>
      <c r="AJ55" s="42" t="str">
        <f>IF(VLOOKUP(AE55,データベース!$A$29:$G$78,2)=0,"",VLOOKUP(AE55,データベース!$A$29:$G$78,2))</f>
        <v/>
      </c>
      <c r="AK55" s="42" t="str">
        <f>IF(VLOOKUP(AE55,データベース!$A$29:$G$78,5)=0,"",VLOOKUP(AE55,データベース!$A$29:$G$78,5))</f>
        <v/>
      </c>
      <c r="AL55" s="43" t="str">
        <f t="shared" si="14"/>
        <v>　</v>
      </c>
    </row>
    <row r="56" spans="1:38" ht="18" customHeight="1">
      <c r="A56" s="411"/>
      <c r="B56" s="412"/>
      <c r="C56" s="32"/>
      <c r="D56" s="428">
        <f ca="1">TODAY()</f>
        <v>43159</v>
      </c>
      <c r="E56" s="428"/>
      <c r="F56" s="428"/>
      <c r="G56" s="428"/>
      <c r="H56" s="32"/>
      <c r="I56" s="32"/>
      <c r="J56" s="32"/>
      <c r="K56" s="32"/>
      <c r="L56" s="32"/>
      <c r="M56" s="32"/>
      <c r="N56" s="32"/>
      <c r="O56" s="32"/>
      <c r="P56" s="32"/>
      <c r="Q56" s="32"/>
      <c r="R56" s="32"/>
      <c r="S56" s="32"/>
      <c r="T56" s="32"/>
      <c r="U56" s="32"/>
      <c r="V56" s="32"/>
      <c r="W56" s="32"/>
      <c r="X56" s="32"/>
      <c r="Y56" s="32"/>
      <c r="Z56" s="135"/>
      <c r="AA56" s="32"/>
      <c r="AE56" s="41">
        <v>44</v>
      </c>
      <c r="AF56" s="41">
        <f t="shared" si="11"/>
        <v>0</v>
      </c>
      <c r="AG56" s="41">
        <f t="shared" si="1"/>
        <v>0</v>
      </c>
      <c r="AH56" s="41">
        <f t="shared" si="12"/>
        <v>0</v>
      </c>
      <c r="AI56" s="41">
        <f t="shared" si="13"/>
        <v>0</v>
      </c>
      <c r="AJ56" s="42" t="str">
        <f>IF(VLOOKUP(AE56,データベース!$A$29:$G$78,2)=0,"",VLOOKUP(AE56,データベース!$A$29:$G$78,2))</f>
        <v/>
      </c>
      <c r="AK56" s="42" t="str">
        <f>IF(VLOOKUP(AE56,データベース!$A$29:$G$78,5)=0,"",VLOOKUP(AE56,データベース!$A$29:$G$78,5))</f>
        <v/>
      </c>
      <c r="AL56" s="43" t="str">
        <f t="shared" si="14"/>
        <v>　</v>
      </c>
    </row>
    <row r="57" spans="1:38" ht="18" customHeight="1">
      <c r="A57" s="411"/>
      <c r="B57" s="412"/>
      <c r="C57" s="32"/>
      <c r="D57" s="428"/>
      <c r="E57" s="428"/>
      <c r="F57" s="428"/>
      <c r="G57" s="428"/>
      <c r="H57" s="32"/>
      <c r="I57" s="147"/>
      <c r="J57" s="147"/>
      <c r="K57" s="147"/>
      <c r="L57" s="147"/>
      <c r="M57" s="147"/>
      <c r="N57" s="147"/>
      <c r="O57" s="417" t="str">
        <f>IF(データベース!A10="","",データベース!A10)</f>
        <v/>
      </c>
      <c r="P57" s="417"/>
      <c r="Q57" s="417"/>
      <c r="R57" s="417"/>
      <c r="S57" s="417"/>
      <c r="T57" s="417"/>
      <c r="U57" s="417"/>
      <c r="V57" s="417"/>
      <c r="W57" s="417"/>
      <c r="X57" s="417"/>
      <c r="Y57" s="32"/>
      <c r="Z57" s="135"/>
      <c r="AA57" s="32"/>
      <c r="AE57" s="41">
        <v>45</v>
      </c>
      <c r="AF57" s="41">
        <f t="shared" si="11"/>
        <v>0</v>
      </c>
      <c r="AG57" s="41">
        <f t="shared" si="1"/>
        <v>0</v>
      </c>
      <c r="AH57" s="41">
        <f t="shared" si="12"/>
        <v>0</v>
      </c>
      <c r="AI57" s="41">
        <f t="shared" si="13"/>
        <v>0</v>
      </c>
      <c r="AJ57" s="42" t="str">
        <f>IF(VLOOKUP(AE57,データベース!$A$29:$G$78,2)=0,"",VLOOKUP(AE57,データベース!$A$29:$G$78,2))</f>
        <v/>
      </c>
      <c r="AK57" s="42" t="str">
        <f>IF(VLOOKUP(AE57,データベース!$A$29:$G$78,5)=0,"",VLOOKUP(AE57,データベース!$A$29:$G$78,5))</f>
        <v/>
      </c>
      <c r="AL57" s="43" t="str">
        <f t="shared" si="14"/>
        <v>　</v>
      </c>
    </row>
    <row r="58" spans="1:38" ht="18.75" customHeight="1">
      <c r="A58" s="411"/>
      <c r="B58" s="412"/>
      <c r="C58" s="147"/>
      <c r="D58" s="147"/>
      <c r="E58" s="415" t="str">
        <f>IF(データベース!A8="","",データベース!A8&amp;データベース!D8&amp;データベース!G8)</f>
        <v/>
      </c>
      <c r="F58" s="415"/>
      <c r="G58" s="415"/>
      <c r="H58" s="415"/>
      <c r="I58" s="415"/>
      <c r="J58" s="415"/>
      <c r="K58" s="415"/>
      <c r="L58" s="415"/>
      <c r="M58" s="416" t="s">
        <v>176</v>
      </c>
      <c r="N58" s="416"/>
      <c r="O58" s="418"/>
      <c r="P58" s="418"/>
      <c r="Q58" s="418"/>
      <c r="R58" s="418"/>
      <c r="S58" s="418"/>
      <c r="T58" s="418"/>
      <c r="U58" s="418"/>
      <c r="V58" s="418"/>
      <c r="W58" s="418"/>
      <c r="X58" s="418"/>
      <c r="Y58" s="148" t="s">
        <v>13</v>
      </c>
      <c r="Z58" s="135"/>
      <c r="AA58" s="32"/>
      <c r="AE58" s="41">
        <v>46</v>
      </c>
      <c r="AF58" s="41">
        <f t="shared" si="11"/>
        <v>0</v>
      </c>
      <c r="AG58" s="41">
        <f t="shared" si="1"/>
        <v>0</v>
      </c>
      <c r="AH58" s="41">
        <f t="shared" si="12"/>
        <v>0</v>
      </c>
      <c r="AI58" s="41">
        <f t="shared" si="13"/>
        <v>0</v>
      </c>
      <c r="AJ58" s="42" t="str">
        <f>IF(VLOOKUP(AE58,データベース!$A$29:$G$78,2)=0,"",VLOOKUP(AE58,データベース!$A$29:$G$78,2))</f>
        <v/>
      </c>
      <c r="AK58" s="42" t="str">
        <f>IF(VLOOKUP(AE58,データベース!$A$29:$G$78,5)=0,"",VLOOKUP(AE58,データベース!$A$29:$G$78,5))</f>
        <v/>
      </c>
      <c r="AL58" s="43" t="str">
        <f t="shared" si="14"/>
        <v>　</v>
      </c>
    </row>
    <row r="59" spans="1:38" ht="18.75" customHeight="1" thickBot="1">
      <c r="A59" s="413"/>
      <c r="B59" s="414"/>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6"/>
      <c r="AE59" s="41">
        <v>47</v>
      </c>
      <c r="AF59" s="41">
        <f t="shared" si="11"/>
        <v>0</v>
      </c>
      <c r="AG59" s="41">
        <f t="shared" si="1"/>
        <v>0</v>
      </c>
      <c r="AH59" s="41">
        <f t="shared" si="12"/>
        <v>0</v>
      </c>
      <c r="AI59" s="41">
        <f t="shared" si="13"/>
        <v>0</v>
      </c>
      <c r="AJ59" s="42" t="str">
        <f>IF(VLOOKUP(AE59,データベース!$A$29:$G$78,2)=0,"",VLOOKUP(AE59,データベース!$A$29:$G$78,2))</f>
        <v/>
      </c>
      <c r="AK59" s="42" t="str">
        <f>IF(VLOOKUP(AE59,データベース!$A$29:$G$78,5)=0,"",VLOOKUP(AE59,データベース!$A$29:$G$78,5))</f>
        <v/>
      </c>
      <c r="AL59" s="43" t="str">
        <f t="shared" si="14"/>
        <v>　</v>
      </c>
    </row>
    <row r="60" spans="1:38" ht="18.75" customHeight="1">
      <c r="AE60" s="41">
        <v>48</v>
      </c>
      <c r="AF60" s="41">
        <f t="shared" si="11"/>
        <v>0</v>
      </c>
      <c r="AG60" s="41">
        <f t="shared" si="1"/>
        <v>0</v>
      </c>
      <c r="AH60" s="41">
        <f t="shared" si="12"/>
        <v>0</v>
      </c>
      <c r="AI60" s="41">
        <f t="shared" si="13"/>
        <v>0</v>
      </c>
      <c r="AJ60" s="42" t="str">
        <f>IF(VLOOKUP(AE60,データベース!$A$29:$G$78,2)=0,"",VLOOKUP(AE60,データベース!$A$29:$G$78,2))</f>
        <v/>
      </c>
      <c r="AK60" s="42" t="str">
        <f>IF(VLOOKUP(AE60,データベース!$A$29:$G$78,5)=0,"",VLOOKUP(AE60,データベース!$A$29:$G$78,5))</f>
        <v/>
      </c>
      <c r="AL60" s="43" t="str">
        <f t="shared" si="14"/>
        <v>　</v>
      </c>
    </row>
    <row r="61" spans="1:38" ht="18.75" customHeight="1">
      <c r="AE61" s="41">
        <v>49</v>
      </c>
      <c r="AF61" s="41">
        <f t="shared" si="11"/>
        <v>0</v>
      </c>
      <c r="AG61" s="41">
        <f t="shared" si="1"/>
        <v>0</v>
      </c>
      <c r="AH61" s="41">
        <f t="shared" si="12"/>
        <v>0</v>
      </c>
      <c r="AI61" s="41">
        <f t="shared" si="13"/>
        <v>0</v>
      </c>
      <c r="AJ61" s="42" t="str">
        <f>IF(VLOOKUP(AE61,データベース!$A$29:$G$78,2)=0,"",VLOOKUP(AE61,データベース!$A$29:$G$78,2))</f>
        <v/>
      </c>
      <c r="AK61" s="42" t="str">
        <f>IF(VLOOKUP(AE61,データベース!$A$29:$G$78,5)=0,"",VLOOKUP(AE61,データベース!$A$29:$G$78,5))</f>
        <v/>
      </c>
      <c r="AL61" s="43" t="str">
        <f t="shared" si="14"/>
        <v>　</v>
      </c>
    </row>
    <row r="62" spans="1:38" ht="18.75" customHeight="1">
      <c r="AE62" s="41">
        <v>50</v>
      </c>
      <c r="AF62" s="41">
        <f>COUNTIF($AC$13:$AC$18,AE62)</f>
        <v>0</v>
      </c>
      <c r="AG62" s="41">
        <f>COUNTIF($AC$24:$AC$51,AE62)</f>
        <v>0</v>
      </c>
      <c r="AH62" s="41">
        <f t="shared" si="12"/>
        <v>0</v>
      </c>
      <c r="AI62" s="41">
        <f t="shared" si="13"/>
        <v>0</v>
      </c>
      <c r="AJ62" s="42" t="str">
        <f>IF(VLOOKUP(AE62,データベース!$A$29:$G$78,2)=0,"",VLOOKUP(AE62,データベース!$A$29:$G$78,2))</f>
        <v/>
      </c>
      <c r="AK62" s="42" t="str">
        <f>IF(VLOOKUP(AE62,データベース!$A$29:$G$78,5)=0,"",VLOOKUP(AE62,データベース!$A$29:$G$78,5))</f>
        <v/>
      </c>
      <c r="AL62" s="43" t="str">
        <f t="shared" si="14"/>
        <v>　</v>
      </c>
    </row>
    <row r="63" spans="1:38" ht="18.75" customHeight="1">
      <c r="AF63" s="47">
        <f>SUM(AF13:AF62)</f>
        <v>0</v>
      </c>
      <c r="AG63" s="47">
        <f>SUM(AG13:AG62)</f>
        <v>0</v>
      </c>
      <c r="AH63" s="47">
        <f t="shared" si="12"/>
        <v>0</v>
      </c>
      <c r="AI63" s="47">
        <f t="shared" si="13"/>
        <v>0</v>
      </c>
    </row>
    <row r="64" spans="1:38" ht="18.75" customHeight="1"/>
  </sheetData>
  <sheetProtection sheet="1" objects="1" scenarios="1"/>
  <mergeCells count="239">
    <mergeCell ref="AB4:AC4"/>
    <mergeCell ref="AE4:AL4"/>
    <mergeCell ref="C9:J9"/>
    <mergeCell ref="A54:B59"/>
    <mergeCell ref="D56:G57"/>
    <mergeCell ref="O57:X58"/>
    <mergeCell ref="E58:L58"/>
    <mergeCell ref="M58:N58"/>
    <mergeCell ref="L51:M51"/>
    <mergeCell ref="N51:O51"/>
    <mergeCell ref="AB48:AB51"/>
    <mergeCell ref="D49:E49"/>
    <mergeCell ref="G49:H49"/>
    <mergeCell ref="J49:K49"/>
    <mergeCell ref="L49:M49"/>
    <mergeCell ref="N49:O49"/>
    <mergeCell ref="D50:E50"/>
    <mergeCell ref="G50:H50"/>
    <mergeCell ref="J50:K50"/>
    <mergeCell ref="L50:M50"/>
    <mergeCell ref="A48:A51"/>
    <mergeCell ref="D48:E48"/>
    <mergeCell ref="G48:H48"/>
    <mergeCell ref="J48:K48"/>
    <mergeCell ref="L48:M48"/>
    <mergeCell ref="N48:O48"/>
    <mergeCell ref="N50:O50"/>
    <mergeCell ref="D51:E51"/>
    <mergeCell ref="G51:H51"/>
    <mergeCell ref="J51:K51"/>
    <mergeCell ref="N46:O46"/>
    <mergeCell ref="D47:E47"/>
    <mergeCell ref="G47:H47"/>
    <mergeCell ref="J47:K47"/>
    <mergeCell ref="L47:M47"/>
    <mergeCell ref="N47:O47"/>
    <mergeCell ref="A44:A47"/>
    <mergeCell ref="D44:E44"/>
    <mergeCell ref="G44:H44"/>
    <mergeCell ref="J44:K44"/>
    <mergeCell ref="L44:M44"/>
    <mergeCell ref="N44:O44"/>
    <mergeCell ref="AB44:AB47"/>
    <mergeCell ref="D45:E45"/>
    <mergeCell ref="G45:H45"/>
    <mergeCell ref="J45:K45"/>
    <mergeCell ref="L45:M45"/>
    <mergeCell ref="N45:O45"/>
    <mergeCell ref="D46:E46"/>
    <mergeCell ref="G46:H46"/>
    <mergeCell ref="J46:K46"/>
    <mergeCell ref="L46:M46"/>
    <mergeCell ref="AB40:AB43"/>
    <mergeCell ref="D41:E41"/>
    <mergeCell ref="G41:H41"/>
    <mergeCell ref="J41:K41"/>
    <mergeCell ref="L41:M41"/>
    <mergeCell ref="N41:O41"/>
    <mergeCell ref="D42:E42"/>
    <mergeCell ref="G42:H42"/>
    <mergeCell ref="J42:K42"/>
    <mergeCell ref="L42:M42"/>
    <mergeCell ref="G43:H43"/>
    <mergeCell ref="J43:K43"/>
    <mergeCell ref="L43:M43"/>
    <mergeCell ref="N43:O43"/>
    <mergeCell ref="A40:A43"/>
    <mergeCell ref="D40:E40"/>
    <mergeCell ref="G40:H40"/>
    <mergeCell ref="J40:K40"/>
    <mergeCell ref="L40:M40"/>
    <mergeCell ref="N40:O40"/>
    <mergeCell ref="N42:O42"/>
    <mergeCell ref="D43:E43"/>
    <mergeCell ref="A36:A39"/>
    <mergeCell ref="AB36:AB39"/>
    <mergeCell ref="D37:E37"/>
    <mergeCell ref="G37:H37"/>
    <mergeCell ref="J37:K37"/>
    <mergeCell ref="L37:M37"/>
    <mergeCell ref="N37:O37"/>
    <mergeCell ref="D38:E38"/>
    <mergeCell ref="G38:H38"/>
    <mergeCell ref="J38:K38"/>
    <mergeCell ref="L38:M38"/>
    <mergeCell ref="D36:E36"/>
    <mergeCell ref="G36:H36"/>
    <mergeCell ref="J36:K36"/>
    <mergeCell ref="L36:M36"/>
    <mergeCell ref="N36:O36"/>
    <mergeCell ref="N38:O38"/>
    <mergeCell ref="D39:E39"/>
    <mergeCell ref="G39:H39"/>
    <mergeCell ref="J39:K39"/>
    <mergeCell ref="L39:M39"/>
    <mergeCell ref="N39:O39"/>
    <mergeCell ref="AB32:AB35"/>
    <mergeCell ref="D33:E33"/>
    <mergeCell ref="G33:H33"/>
    <mergeCell ref="J33:K33"/>
    <mergeCell ref="L33:M33"/>
    <mergeCell ref="N33:O33"/>
    <mergeCell ref="D34:E34"/>
    <mergeCell ref="G34:H34"/>
    <mergeCell ref="J34:K34"/>
    <mergeCell ref="L34:M34"/>
    <mergeCell ref="A32:A35"/>
    <mergeCell ref="D32:E32"/>
    <mergeCell ref="G32:H32"/>
    <mergeCell ref="J32:K32"/>
    <mergeCell ref="L32:M32"/>
    <mergeCell ref="N32:O32"/>
    <mergeCell ref="N34:O34"/>
    <mergeCell ref="D35:E35"/>
    <mergeCell ref="G35:H35"/>
    <mergeCell ref="J35:K35"/>
    <mergeCell ref="L35:M35"/>
    <mergeCell ref="N35:O35"/>
    <mergeCell ref="AB28:AB31"/>
    <mergeCell ref="D29:E29"/>
    <mergeCell ref="G29:H29"/>
    <mergeCell ref="J29:K29"/>
    <mergeCell ref="L29:M29"/>
    <mergeCell ref="N29:O29"/>
    <mergeCell ref="D30:E30"/>
    <mergeCell ref="G30:H30"/>
    <mergeCell ref="J30:K30"/>
    <mergeCell ref="L30:M30"/>
    <mergeCell ref="G31:H31"/>
    <mergeCell ref="J31:K31"/>
    <mergeCell ref="L31:M31"/>
    <mergeCell ref="N31:O31"/>
    <mergeCell ref="A28:A31"/>
    <mergeCell ref="D28:E28"/>
    <mergeCell ref="G28:H28"/>
    <mergeCell ref="J28:K28"/>
    <mergeCell ref="L28:M28"/>
    <mergeCell ref="N28:O28"/>
    <mergeCell ref="N30:O30"/>
    <mergeCell ref="D31:E31"/>
    <mergeCell ref="A24:A27"/>
    <mergeCell ref="AB24:AB27"/>
    <mergeCell ref="D25:E25"/>
    <mergeCell ref="G25:H25"/>
    <mergeCell ref="J25:K25"/>
    <mergeCell ref="L25:M25"/>
    <mergeCell ref="N25:O25"/>
    <mergeCell ref="D26:E26"/>
    <mergeCell ref="G26:H26"/>
    <mergeCell ref="J26:K26"/>
    <mergeCell ref="L26:M26"/>
    <mergeCell ref="D24:E24"/>
    <mergeCell ref="G24:H24"/>
    <mergeCell ref="J24:K24"/>
    <mergeCell ref="L24:M24"/>
    <mergeCell ref="N24:O24"/>
    <mergeCell ref="N26:O26"/>
    <mergeCell ref="D27:E27"/>
    <mergeCell ref="G27:H27"/>
    <mergeCell ref="J27:K27"/>
    <mergeCell ref="L27:M27"/>
    <mergeCell ref="N27:O27"/>
    <mergeCell ref="D22:I22"/>
    <mergeCell ref="M22:Z22"/>
    <mergeCell ref="C23:I23"/>
    <mergeCell ref="J23:K23"/>
    <mergeCell ref="L23:M23"/>
    <mergeCell ref="N23:O23"/>
    <mergeCell ref="P23:Z23"/>
    <mergeCell ref="A20:B20"/>
    <mergeCell ref="D20:E20"/>
    <mergeCell ref="G20:H20"/>
    <mergeCell ref="J20:K20"/>
    <mergeCell ref="L20:M20"/>
    <mergeCell ref="N20:O20"/>
    <mergeCell ref="A19:B19"/>
    <mergeCell ref="D19:E19"/>
    <mergeCell ref="G19:H19"/>
    <mergeCell ref="J19:K19"/>
    <mergeCell ref="L19:M19"/>
    <mergeCell ref="N19:O19"/>
    <mergeCell ref="A18:B18"/>
    <mergeCell ref="D18:E18"/>
    <mergeCell ref="G18:H18"/>
    <mergeCell ref="J18:K18"/>
    <mergeCell ref="L18:M18"/>
    <mergeCell ref="N18:O18"/>
    <mergeCell ref="J17:K17"/>
    <mergeCell ref="L17:M17"/>
    <mergeCell ref="N17:O17"/>
    <mergeCell ref="A16:B16"/>
    <mergeCell ref="D16:E16"/>
    <mergeCell ref="G16:H16"/>
    <mergeCell ref="J16:K16"/>
    <mergeCell ref="L16:M16"/>
    <mergeCell ref="N16:O16"/>
    <mergeCell ref="A4:Z4"/>
    <mergeCell ref="A5:B5"/>
    <mergeCell ref="C5:F5"/>
    <mergeCell ref="K5:O5"/>
    <mergeCell ref="P5:Z5"/>
    <mergeCell ref="N12:O12"/>
    <mergeCell ref="P12:Z12"/>
    <mergeCell ref="A13:B13"/>
    <mergeCell ref="D13:E13"/>
    <mergeCell ref="G13:H13"/>
    <mergeCell ref="J13:K13"/>
    <mergeCell ref="L13:M13"/>
    <mergeCell ref="N13:O13"/>
    <mergeCell ref="A9:B9"/>
    <mergeCell ref="A12:B12"/>
    <mergeCell ref="C12:I12"/>
    <mergeCell ref="J12:K12"/>
    <mergeCell ref="L12:M12"/>
    <mergeCell ref="P6:Z6"/>
    <mergeCell ref="AE11:AL12"/>
    <mergeCell ref="AN15:AO16"/>
    <mergeCell ref="AN17:AO17"/>
    <mergeCell ref="A7:B7"/>
    <mergeCell ref="C7:J7"/>
    <mergeCell ref="K7:O7"/>
    <mergeCell ref="A8:B8"/>
    <mergeCell ref="C8:J8"/>
    <mergeCell ref="K8:O8"/>
    <mergeCell ref="A15:B15"/>
    <mergeCell ref="D15:E15"/>
    <mergeCell ref="G15:H15"/>
    <mergeCell ref="J15:K15"/>
    <mergeCell ref="L15:M15"/>
    <mergeCell ref="N15:O15"/>
    <mergeCell ref="A14:B14"/>
    <mergeCell ref="D14:E14"/>
    <mergeCell ref="G14:H14"/>
    <mergeCell ref="J14:K14"/>
    <mergeCell ref="L14:M14"/>
    <mergeCell ref="N14:O14"/>
    <mergeCell ref="A17:B17"/>
    <mergeCell ref="D17:E17"/>
    <mergeCell ref="G17:H17"/>
  </mergeCells>
  <phoneticPr fontId="1"/>
  <conditionalFormatting sqref="AN15:AO16">
    <cfRule type="expression" dxfId="3" priority="1">
      <formula>$AN$16=2</formula>
    </cfRule>
  </conditionalFormatting>
  <conditionalFormatting sqref="AN17">
    <cfRule type="expression" dxfId="2" priority="2">
      <formula>$AN$16=2</formula>
    </cfRule>
  </conditionalFormatting>
  <printOptions horizontalCentered="1" verticalCentered="1"/>
  <pageMargins left="0.59055118110236215" right="0.59055118110236215" top="0.59055118110236215" bottom="0.59055118110236215" header="0.31496062992125984" footer="0.31496062992125984"/>
  <pageSetup paperSize="9" scale="70" orientation="portrait" horizontalDpi="300" verticalDpi="300" r:id="rId1"/>
</worksheet>
</file>

<file path=xl/worksheets/sheet6.xml><?xml version="1.0" encoding="utf-8"?>
<worksheet xmlns="http://schemas.openxmlformats.org/spreadsheetml/2006/main" xmlns:r="http://schemas.openxmlformats.org/officeDocument/2006/relationships">
  <sheetPr>
    <tabColor rgb="FF00B0F0"/>
  </sheetPr>
  <dimension ref="A1:AO63"/>
  <sheetViews>
    <sheetView zoomScale="90" zoomScaleNormal="90" workbookViewId="0">
      <selection activeCell="A4" sqref="A4:Z4"/>
    </sheetView>
  </sheetViews>
  <sheetFormatPr defaultColWidth="3.75" defaultRowHeight="22.5" customHeight="1"/>
  <cols>
    <col min="1" max="1" width="10" style="47" customWidth="1"/>
    <col min="2" max="2" width="5" style="47" customWidth="1"/>
    <col min="3" max="3" width="3.875" style="47" customWidth="1"/>
    <col min="4" max="5" width="6.25" style="47" customWidth="1"/>
    <col min="6" max="6" width="5" style="47" customWidth="1"/>
    <col min="7" max="8" width="6.25" style="47" customWidth="1"/>
    <col min="9" max="15" width="3.875" style="47" customWidth="1"/>
    <col min="16" max="16" width="4.375" style="47" customWidth="1"/>
    <col min="17" max="25" width="3.125" style="47" customWidth="1"/>
    <col min="26" max="26" width="4.375" style="47" customWidth="1"/>
    <col min="27" max="27" width="3.75" style="47"/>
    <col min="28" max="28" width="4.5" style="47" bestFit="1" customWidth="1"/>
    <col min="29" max="29" width="12.5" style="47" customWidth="1"/>
    <col min="30" max="31" width="3.75" style="47" customWidth="1"/>
    <col min="32" max="35" width="3.75" style="47" hidden="1" customWidth="1"/>
    <col min="36" max="36" width="8" style="56" hidden="1" customWidth="1"/>
    <col min="37" max="37" width="8" style="47" hidden="1" customWidth="1"/>
    <col min="38" max="38" width="16.125" style="47" bestFit="1" customWidth="1"/>
    <col min="39" max="39" width="3.75" style="47"/>
    <col min="40" max="41" width="0" style="47" hidden="1" customWidth="1"/>
    <col min="42" max="16384" width="3.75" style="47"/>
  </cols>
  <sheetData>
    <row r="1" spans="1:41" ht="7.5" customHeight="1">
      <c r="Y1" s="57"/>
      <c r="Z1" s="57"/>
      <c r="AA1" s="58"/>
    </row>
    <row r="2" spans="1:41" ht="7.5" customHeight="1"/>
    <row r="3" spans="1:41" ht="7.5" customHeight="1">
      <c r="Y3" s="57"/>
      <c r="Z3" s="57"/>
    </row>
    <row r="4" spans="1:41" ht="60" customHeight="1" thickBot="1">
      <c r="A4" s="441" t="str">
        <f>AN17&amp;"地区高等学校新人体育大会 柔道競技　参加申込書【女子】"</f>
        <v>0地区高等学校新人体育大会 柔道競技　参加申込書【女子】</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59"/>
      <c r="AB4" s="444"/>
      <c r="AC4" s="444"/>
      <c r="AE4" s="429" t="s">
        <v>207</v>
      </c>
      <c r="AF4" s="429"/>
      <c r="AG4" s="429"/>
      <c r="AH4" s="429"/>
      <c r="AI4" s="429"/>
      <c r="AJ4" s="429"/>
      <c r="AK4" s="429"/>
      <c r="AL4" s="429"/>
    </row>
    <row r="5" spans="1:41" ht="27.75" customHeight="1" thickBot="1">
      <c r="A5" s="425" t="s">
        <v>59</v>
      </c>
      <c r="B5" s="426"/>
      <c r="C5" s="419" t="str">
        <f>IF(データベース!Q9="","",データベース!Q9)</f>
        <v/>
      </c>
      <c r="D5" s="419"/>
      <c r="E5" s="419"/>
      <c r="F5" s="420"/>
      <c r="G5" s="60"/>
      <c r="H5" s="60"/>
      <c r="I5" s="60"/>
      <c r="J5" s="32"/>
      <c r="K5" s="401" t="s">
        <v>61</v>
      </c>
      <c r="L5" s="402"/>
      <c r="M5" s="402"/>
      <c r="N5" s="402"/>
      <c r="O5" s="403"/>
      <c r="P5" s="421" t="str">
        <f>IF(AC7="","",VLOOKUP(AC7,$AE$5:$AL$9,8))</f>
        <v/>
      </c>
      <c r="Q5" s="422"/>
      <c r="R5" s="422"/>
      <c r="S5" s="422"/>
      <c r="T5" s="422"/>
      <c r="U5" s="422"/>
      <c r="V5" s="422"/>
      <c r="W5" s="422"/>
      <c r="X5" s="422"/>
      <c r="Y5" s="422"/>
      <c r="Z5" s="423"/>
      <c r="AA5" s="59"/>
      <c r="AB5" s="179"/>
      <c r="AC5" s="180" t="s">
        <v>206</v>
      </c>
      <c r="AE5" s="21">
        <v>1</v>
      </c>
      <c r="AF5" s="21"/>
      <c r="AG5" s="21"/>
      <c r="AH5" s="21"/>
      <c r="AI5" s="21"/>
      <c r="AJ5" s="61" t="str">
        <f>IF(VLOOKUP(AE5,データベース!$A$16:$G$20,2)=0,"",VLOOKUP(AE5,データベース!$A$16:$G$20,2))</f>
        <v/>
      </c>
      <c r="AK5" s="61" t="str">
        <f>IF(VLOOKUP(AE5,データベース!$A$16:$G$20,5)=0,"",VLOOKUP(AE5,データベース!$A$16:$G$20,5))</f>
        <v/>
      </c>
      <c r="AL5" s="62" t="str">
        <f>AJ5&amp;"　"&amp;AK5</f>
        <v>　</v>
      </c>
    </row>
    <row r="6" spans="1:41" ht="27.75" customHeight="1" thickBot="1">
      <c r="A6" s="63"/>
      <c r="B6" s="63"/>
      <c r="C6" s="63"/>
      <c r="D6" s="63"/>
      <c r="E6" s="63"/>
      <c r="F6" s="63"/>
      <c r="G6" s="63"/>
      <c r="H6" s="63"/>
      <c r="I6" s="63"/>
      <c r="J6" s="63"/>
      <c r="K6" s="63"/>
      <c r="L6" s="63"/>
      <c r="M6" s="63"/>
      <c r="N6" s="63"/>
      <c r="O6" s="63"/>
      <c r="P6" s="404" t="s">
        <v>260</v>
      </c>
      <c r="Q6" s="404"/>
      <c r="R6" s="404"/>
      <c r="S6" s="404"/>
      <c r="T6" s="404"/>
      <c r="U6" s="404"/>
      <c r="V6" s="404"/>
      <c r="W6" s="404"/>
      <c r="X6" s="404"/>
      <c r="Y6" s="404"/>
      <c r="Z6" s="404"/>
      <c r="AA6" s="59"/>
      <c r="AB6" s="64" t="s">
        <v>205</v>
      </c>
      <c r="AC6" s="2"/>
      <c r="AE6" s="21">
        <v>2</v>
      </c>
      <c r="AF6" s="21"/>
      <c r="AG6" s="21"/>
      <c r="AH6" s="21"/>
      <c r="AI6" s="21"/>
      <c r="AJ6" s="61" t="str">
        <f>IF(VLOOKUP(AE6,データベース!$A$16:$G$20,2)=0,"",VLOOKUP(AE6,データベース!$A$16:$G$20,2))</f>
        <v/>
      </c>
      <c r="AK6" s="61" t="str">
        <f>IF(VLOOKUP(AE6,データベース!$A$16:$G$20,5)=0,"",VLOOKUP(AE6,データベース!$A$16:$G$20,5))</f>
        <v/>
      </c>
      <c r="AL6" s="62" t="str">
        <f t="shared" ref="AL6:AL9" si="0">AJ6&amp;"　"&amp;AK6</f>
        <v>　</v>
      </c>
    </row>
    <row r="7" spans="1:41" ht="27.75" customHeight="1" thickBot="1">
      <c r="A7" s="374" t="s">
        <v>0</v>
      </c>
      <c r="B7" s="376"/>
      <c r="C7" s="395" t="str">
        <f>IF(データベース!A8="","",データベース!A8&amp;データベース!D8&amp;データベース!G8)</f>
        <v/>
      </c>
      <c r="D7" s="396"/>
      <c r="E7" s="396"/>
      <c r="F7" s="396"/>
      <c r="G7" s="396"/>
      <c r="H7" s="396"/>
      <c r="I7" s="396"/>
      <c r="J7" s="397"/>
      <c r="K7" s="374" t="s">
        <v>1</v>
      </c>
      <c r="L7" s="375"/>
      <c r="M7" s="375"/>
      <c r="N7" s="375"/>
      <c r="O7" s="376"/>
      <c r="P7" s="65" t="str">
        <f>IF(データベース!J7="","",データベース!J7)</f>
        <v/>
      </c>
      <c r="Q7" s="66" t="str">
        <f>MID(P7,1,1)</f>
        <v/>
      </c>
      <c r="R7" s="66" t="str">
        <f>MID(P7,2,1)</f>
        <v/>
      </c>
      <c r="S7" s="66" t="str">
        <f>MID(P7,3,1)</f>
        <v/>
      </c>
      <c r="T7" s="66" t="str">
        <f>MID(P7,4,1)</f>
        <v/>
      </c>
      <c r="U7" s="66" t="str">
        <f>MID(P7,5,1)</f>
        <v/>
      </c>
      <c r="V7" s="66" t="str">
        <f>MID(P7,6,1)</f>
        <v/>
      </c>
      <c r="W7" s="66" t="str">
        <f>MID(P7,7,1)</f>
        <v/>
      </c>
      <c r="X7" s="66" t="str">
        <f>MID(P7,8,1)</f>
        <v/>
      </c>
      <c r="Y7" s="66" t="str">
        <f>MID(P7,9,1)</f>
        <v/>
      </c>
      <c r="Z7" s="67"/>
      <c r="AA7" s="68"/>
      <c r="AB7" s="69" t="s">
        <v>208</v>
      </c>
      <c r="AC7" s="3"/>
      <c r="AE7" s="21">
        <v>3</v>
      </c>
      <c r="AF7" s="21"/>
      <c r="AG7" s="21"/>
      <c r="AH7" s="21"/>
      <c r="AI7" s="21"/>
      <c r="AJ7" s="61" t="str">
        <f>IF(VLOOKUP(AE7,データベース!$A$16:$G$20,2)=0,"",VLOOKUP(AE7,データベース!$A$16:$G$20,2))</f>
        <v/>
      </c>
      <c r="AK7" s="61" t="str">
        <f>IF(VLOOKUP(AE7,データベース!$A$16:$G$20,5)=0,"",VLOOKUP(AE7,データベース!$A$16:$G$20,5))</f>
        <v/>
      </c>
      <c r="AL7" s="62" t="str">
        <f t="shared" si="0"/>
        <v>　</v>
      </c>
      <c r="AN7" s="47">
        <v>1</v>
      </c>
      <c r="AO7" s="47" t="s">
        <v>184</v>
      </c>
    </row>
    <row r="8" spans="1:41" ht="27.75" customHeight="1" thickBot="1">
      <c r="A8" s="436" t="s">
        <v>2</v>
      </c>
      <c r="B8" s="437"/>
      <c r="C8" s="438" t="str">
        <f>IF(AC6="","",VLOOKUP(AC6,$AE$5:$AL$9,8))</f>
        <v/>
      </c>
      <c r="D8" s="439"/>
      <c r="E8" s="439"/>
      <c r="F8" s="439"/>
      <c r="G8" s="439"/>
      <c r="H8" s="439"/>
      <c r="I8" s="439"/>
      <c r="J8" s="440"/>
      <c r="K8" s="377" t="s">
        <v>3</v>
      </c>
      <c r="L8" s="378"/>
      <c r="M8" s="378"/>
      <c r="N8" s="378"/>
      <c r="O8" s="379"/>
      <c r="P8" s="169" t="str">
        <f>IF(AC6="","",VLOOKUP(AC6,データベース!$A$16:$Q$20,10))</f>
        <v/>
      </c>
      <c r="Q8" s="104" t="str">
        <f>MID(P8,1,1)</f>
        <v/>
      </c>
      <c r="R8" s="104" t="str">
        <f>MID(P8,2,1)</f>
        <v/>
      </c>
      <c r="S8" s="104" t="str">
        <f>MID(P8,3,1)</f>
        <v/>
      </c>
      <c r="T8" s="104" t="str">
        <f>MID(P8,4,1)</f>
        <v/>
      </c>
      <c r="U8" s="104" t="str">
        <f>MID(P8,5,1)</f>
        <v/>
      </c>
      <c r="V8" s="104" t="str">
        <f>MID(P8,6,1)</f>
        <v/>
      </c>
      <c r="W8" s="104" t="str">
        <f>MID(P8,7,1)</f>
        <v/>
      </c>
      <c r="X8" s="104" t="str">
        <f>MID(P8,8,1)</f>
        <v/>
      </c>
      <c r="Y8" s="104" t="str">
        <f>MID(P8,9,1)</f>
        <v/>
      </c>
      <c r="Z8" s="170"/>
      <c r="AA8" s="68"/>
      <c r="AB8" s="30" t="s">
        <v>4</v>
      </c>
      <c r="AC8" s="38" t="s">
        <v>33</v>
      </c>
      <c r="AE8" s="21">
        <v>4</v>
      </c>
      <c r="AF8" s="21"/>
      <c r="AG8" s="21"/>
      <c r="AH8" s="21"/>
      <c r="AI8" s="21"/>
      <c r="AJ8" s="61" t="str">
        <f>IF(VLOOKUP(AE8,データベース!$A$16:$G$20,2)=0,"",VLOOKUP(AE8,データベース!$A$16:$G$20,2))</f>
        <v/>
      </c>
      <c r="AK8" s="61" t="str">
        <f>IF(VLOOKUP(AE8,データベース!$A$16:$G$20,5)=0,"",VLOOKUP(AE8,データベース!$A$16:$G$20,5))</f>
        <v/>
      </c>
      <c r="AL8" s="62" t="str">
        <f t="shared" si="0"/>
        <v>　</v>
      </c>
      <c r="AN8" s="47">
        <v>2</v>
      </c>
      <c r="AO8" s="47" t="s">
        <v>185</v>
      </c>
    </row>
    <row r="9" spans="1:41" ht="27.75" customHeight="1" thickBot="1">
      <c r="A9" s="442" t="s">
        <v>78</v>
      </c>
      <c r="B9" s="443"/>
      <c r="C9" s="445" t="str">
        <f>IF(AC9="","",C10&amp;"　"&amp;K10)</f>
        <v/>
      </c>
      <c r="D9" s="446"/>
      <c r="E9" s="446"/>
      <c r="F9" s="446"/>
      <c r="G9" s="446"/>
      <c r="H9" s="446"/>
      <c r="I9" s="446"/>
      <c r="J9" s="447"/>
      <c r="L9" s="171"/>
      <c r="M9" s="74"/>
      <c r="N9" s="74"/>
      <c r="O9" s="74"/>
      <c r="P9" s="75"/>
      <c r="Q9" s="76"/>
      <c r="R9" s="76"/>
      <c r="S9" s="76"/>
      <c r="T9" s="76"/>
      <c r="U9" s="76"/>
      <c r="V9" s="76"/>
      <c r="W9" s="76"/>
      <c r="X9" s="76"/>
      <c r="Y9" s="76"/>
      <c r="Z9" s="77"/>
      <c r="AA9" s="68"/>
      <c r="AB9" s="80" t="s">
        <v>111</v>
      </c>
      <c r="AC9" s="5"/>
      <c r="AE9" s="21">
        <v>5</v>
      </c>
      <c r="AF9" s="21"/>
      <c r="AG9" s="21"/>
      <c r="AH9" s="21"/>
      <c r="AI9" s="21"/>
      <c r="AJ9" s="61" t="str">
        <f>IF(VLOOKUP(AE9,データベース!$A$16:$G$20,2)=0,"",VLOOKUP(AE9,データベース!$A$16:$G$20,2))</f>
        <v/>
      </c>
      <c r="AK9" s="61" t="str">
        <f>IF(VLOOKUP(AE9,データベース!$A$16:$G$20,5)=0,"",VLOOKUP(AE9,データベース!$A$16:$G$20,5))</f>
        <v/>
      </c>
      <c r="AL9" s="62" t="str">
        <f t="shared" si="0"/>
        <v>　</v>
      </c>
      <c r="AN9" s="47">
        <v>3</v>
      </c>
      <c r="AO9" s="47" t="s">
        <v>186</v>
      </c>
    </row>
    <row r="10" spans="1:41" ht="18" customHeight="1">
      <c r="A10" s="32"/>
      <c r="B10" s="32"/>
      <c r="C10" s="79" t="str">
        <f>IF(AC9="","",VLOOKUP(AC9,データベース!$A$29:$U$78,2))</f>
        <v/>
      </c>
      <c r="D10" s="32"/>
      <c r="E10" s="32"/>
      <c r="F10" s="32"/>
      <c r="G10" s="32"/>
      <c r="H10" s="32"/>
      <c r="I10" s="32"/>
      <c r="J10" s="32"/>
      <c r="K10" s="79" t="str">
        <f>IF(AC9="","",VLOOKUP(AC9,データベース!$A$29:$U$78,5))</f>
        <v/>
      </c>
      <c r="AB10" s="18"/>
      <c r="AC10" s="18"/>
      <c r="AN10" s="47">
        <v>4</v>
      </c>
      <c r="AO10" s="47" t="s">
        <v>187</v>
      </c>
    </row>
    <row r="11" spans="1:41" s="32" customFormat="1" ht="18" customHeight="1" thickBot="1">
      <c r="A11" s="81" t="s">
        <v>9</v>
      </c>
      <c r="AA11" s="47"/>
      <c r="AB11" s="47"/>
      <c r="AC11" s="47"/>
      <c r="AD11" s="47"/>
      <c r="AE11" s="424" t="s">
        <v>56</v>
      </c>
      <c r="AF11" s="424"/>
      <c r="AG11" s="424"/>
      <c r="AH11" s="424"/>
      <c r="AI11" s="424"/>
      <c r="AJ11" s="424"/>
      <c r="AK11" s="424"/>
      <c r="AL11" s="424"/>
    </row>
    <row r="12" spans="1:41" ht="18" customHeight="1" thickBot="1">
      <c r="A12" s="392" t="s">
        <v>4</v>
      </c>
      <c r="B12" s="393"/>
      <c r="C12" s="372" t="s">
        <v>26</v>
      </c>
      <c r="D12" s="372"/>
      <c r="E12" s="372"/>
      <c r="F12" s="372"/>
      <c r="G12" s="372"/>
      <c r="H12" s="372"/>
      <c r="I12" s="373"/>
      <c r="J12" s="385" t="s">
        <v>5</v>
      </c>
      <c r="K12" s="385"/>
      <c r="L12" s="385" t="s">
        <v>6</v>
      </c>
      <c r="M12" s="385"/>
      <c r="N12" s="385" t="s">
        <v>7</v>
      </c>
      <c r="O12" s="385"/>
      <c r="P12" s="386" t="s">
        <v>8</v>
      </c>
      <c r="Q12" s="387"/>
      <c r="R12" s="387"/>
      <c r="S12" s="387"/>
      <c r="T12" s="387"/>
      <c r="U12" s="387"/>
      <c r="V12" s="387"/>
      <c r="W12" s="387"/>
      <c r="X12" s="387"/>
      <c r="Y12" s="387"/>
      <c r="Z12" s="388"/>
      <c r="AA12" s="32"/>
      <c r="AB12" s="30" t="s">
        <v>4</v>
      </c>
      <c r="AC12" s="38" t="s">
        <v>33</v>
      </c>
      <c r="AD12" s="32"/>
      <c r="AE12" s="432"/>
      <c r="AF12" s="432"/>
      <c r="AG12" s="432"/>
      <c r="AH12" s="432"/>
      <c r="AI12" s="432"/>
      <c r="AJ12" s="432"/>
      <c r="AK12" s="432"/>
      <c r="AL12" s="432"/>
      <c r="AN12" s="47">
        <v>1</v>
      </c>
      <c r="AO12" s="47" t="s">
        <v>188</v>
      </c>
    </row>
    <row r="13" spans="1:41" ht="18" customHeight="1">
      <c r="A13" s="389">
        <v>1</v>
      </c>
      <c r="B13" s="390"/>
      <c r="C13" s="84"/>
      <c r="D13" s="394" t="str">
        <f>IF(AC13="","",VLOOKUP(AC13,データベース!$A$29:$U$78,2))</f>
        <v/>
      </c>
      <c r="E13" s="394"/>
      <c r="F13" s="85"/>
      <c r="G13" s="394" t="str">
        <f>IF(AC13="","",VLOOKUP(AC13,データベース!$A$29:$U$78,5))</f>
        <v/>
      </c>
      <c r="H13" s="394"/>
      <c r="I13" s="86"/>
      <c r="J13" s="391" t="str">
        <f>IF(AC13="","",VLOOKUP(AC13,データベース!$A$29:$U$78,8))</f>
        <v/>
      </c>
      <c r="K13" s="391"/>
      <c r="L13" s="391" t="str">
        <f>IF(AC13="","",VLOOKUP(AC13,データベース!$A$29:$U$78,10))</f>
        <v/>
      </c>
      <c r="M13" s="391"/>
      <c r="N13" s="391" t="str">
        <f>IF(AC13="","",VLOOKUP(AC13,データベース!$A$29:$U$78,12))</f>
        <v/>
      </c>
      <c r="O13" s="391"/>
      <c r="P13" s="87" t="str">
        <f>IF(AC13="","",VLOOKUP(AC13,データベース!$A$29:$U$78,14))</f>
        <v/>
      </c>
      <c r="Q13" s="88" t="str">
        <f>MID(P13,1,1)</f>
        <v/>
      </c>
      <c r="R13" s="88" t="str">
        <f>MID(P13,2,1)</f>
        <v/>
      </c>
      <c r="S13" s="88" t="str">
        <f>MID(P13,3,1)</f>
        <v/>
      </c>
      <c r="T13" s="88" t="str">
        <f>MID(P13,4,1)</f>
        <v/>
      </c>
      <c r="U13" s="88" t="str">
        <f>MID(P13,5,1)</f>
        <v/>
      </c>
      <c r="V13" s="88" t="str">
        <f>MID(P13,6,1)</f>
        <v/>
      </c>
      <c r="W13" s="88" t="str">
        <f>MID(P13,7,1)</f>
        <v/>
      </c>
      <c r="X13" s="88" t="str">
        <f>MID(P13,8,1)</f>
        <v/>
      </c>
      <c r="Y13" s="88" t="str">
        <f>MID(P13,9,1)</f>
        <v/>
      </c>
      <c r="Z13" s="89"/>
      <c r="AA13" s="32"/>
      <c r="AB13" s="90">
        <v>1</v>
      </c>
      <c r="AC13" s="1"/>
      <c r="AE13" s="41">
        <v>1</v>
      </c>
      <c r="AF13" s="41">
        <f>COUNTIF($AC$13:$AC$16,AE13)</f>
        <v>0</v>
      </c>
      <c r="AG13" s="41">
        <f t="shared" ref="AG13:AG61" si="1">COUNTIF($AC$24:$AC$51,AE13)</f>
        <v>0</v>
      </c>
      <c r="AH13" s="41">
        <f>AG13*10</f>
        <v>0</v>
      </c>
      <c r="AI13" s="41">
        <f>AF13+AH13</f>
        <v>0</v>
      </c>
      <c r="AJ13" s="42" t="str">
        <f>IF(VLOOKUP(AE13,データベース!$A$29:$G$78,2)=0,"",VLOOKUP(AE13,データベース!$A$29:$G$78,2))</f>
        <v/>
      </c>
      <c r="AK13" s="42" t="str">
        <f>IF(VLOOKUP(AE13,データベース!$A$29:$G$78,5)=0,"",VLOOKUP(AE13,データベース!$A$29:$G$78,5))</f>
        <v/>
      </c>
      <c r="AL13" s="43" t="str">
        <f>AJ13&amp;"　"&amp;AK13</f>
        <v>　</v>
      </c>
      <c r="AN13" s="47">
        <v>2</v>
      </c>
      <c r="AO13" s="47" t="s">
        <v>189</v>
      </c>
    </row>
    <row r="14" spans="1:41" ht="18" customHeight="1" thickBot="1">
      <c r="A14" s="380">
        <v>2</v>
      </c>
      <c r="B14" s="381"/>
      <c r="C14" s="92"/>
      <c r="D14" s="382" t="str">
        <f>IF(AC14="","",VLOOKUP(AC14,データベース!$A$29:$U$78,2))</f>
        <v/>
      </c>
      <c r="E14" s="382"/>
      <c r="F14" s="93"/>
      <c r="G14" s="382" t="str">
        <f>IF(AC14="","",VLOOKUP(AC14,データベース!$A$29:$U$78,5))</f>
        <v/>
      </c>
      <c r="H14" s="382"/>
      <c r="I14" s="94"/>
      <c r="J14" s="361" t="str">
        <f>IF(AC14="","",VLOOKUP(AC14,データベース!$A$29:$U$78,8))</f>
        <v/>
      </c>
      <c r="K14" s="361"/>
      <c r="L14" s="361" t="str">
        <f>IF(AC14="","",VLOOKUP(AC14,データベース!$A$29:$U$78,10))</f>
        <v/>
      </c>
      <c r="M14" s="361"/>
      <c r="N14" s="361" t="str">
        <f>IF(AC14="","",VLOOKUP(AC14,データベース!$A$29:$U$78,12))</f>
        <v/>
      </c>
      <c r="O14" s="361"/>
      <c r="P14" s="95" t="str">
        <f>IF(AC14="","",VLOOKUP(AC14,データベース!$A$29:$U$78,14))</f>
        <v/>
      </c>
      <c r="Q14" s="96" t="str">
        <f t="shared" ref="Q14:Q16" si="2">MID(P14,1,1)</f>
        <v/>
      </c>
      <c r="R14" s="96" t="str">
        <f t="shared" ref="R14:R16" si="3">MID(P14,2,1)</f>
        <v/>
      </c>
      <c r="S14" s="96" t="str">
        <f t="shared" ref="S14:S16" si="4">MID(P14,3,1)</f>
        <v/>
      </c>
      <c r="T14" s="96" t="str">
        <f t="shared" ref="T14:T16" si="5">MID(P14,4,1)</f>
        <v/>
      </c>
      <c r="U14" s="96" t="str">
        <f t="shared" ref="U14:U16" si="6">MID(P14,5,1)</f>
        <v/>
      </c>
      <c r="V14" s="96" t="str">
        <f t="shared" ref="V14:V16" si="7">MID(P14,6,1)</f>
        <v/>
      </c>
      <c r="W14" s="96" t="str">
        <f t="shared" ref="W14:W16" si="8">MID(P14,7,1)</f>
        <v/>
      </c>
      <c r="X14" s="96" t="str">
        <f t="shared" ref="X14:X16" si="9">MID(P14,8,1)</f>
        <v/>
      </c>
      <c r="Y14" s="96" t="str">
        <f t="shared" ref="Y14:Y16" si="10">MID(P14,9,1)</f>
        <v/>
      </c>
      <c r="Z14" s="97"/>
      <c r="AA14" s="98"/>
      <c r="AB14" s="64">
        <v>2</v>
      </c>
      <c r="AC14" s="2"/>
      <c r="AE14" s="41">
        <v>2</v>
      </c>
      <c r="AF14" s="41">
        <f t="shared" ref="AF14:AF61" si="11">COUNTIF($AC$13:$AC$16,AE14)</f>
        <v>0</v>
      </c>
      <c r="AG14" s="41">
        <f t="shared" si="1"/>
        <v>0</v>
      </c>
      <c r="AH14" s="41">
        <f t="shared" ref="AH14:AH63" si="12">AG14*10</f>
        <v>0</v>
      </c>
      <c r="AI14" s="41">
        <f t="shared" ref="AI14:AI63" si="13">AF14+AH14</f>
        <v>0</v>
      </c>
      <c r="AJ14" s="42" t="str">
        <f>IF(VLOOKUP(AE14,データベース!$A$29:$G$78,2)=0,"",VLOOKUP(AE14,データベース!$A$29:$G$78,2))</f>
        <v/>
      </c>
      <c r="AK14" s="42" t="str">
        <f>IF(VLOOKUP(AE14,データベース!$A$29:$G$78,5)=0,"",VLOOKUP(AE14,データベース!$A$29:$G$78,5))</f>
        <v/>
      </c>
      <c r="AL14" s="43" t="str">
        <f t="shared" ref="AL14:AL62" si="14">AJ14&amp;"　"&amp;AK14</f>
        <v>　</v>
      </c>
    </row>
    <row r="15" spans="1:41" ht="18" customHeight="1">
      <c r="A15" s="380">
        <v>3</v>
      </c>
      <c r="B15" s="381"/>
      <c r="C15" s="92"/>
      <c r="D15" s="382" t="str">
        <f>IF(AC15="","",VLOOKUP(AC15,データベース!$A$29:$U$78,2))</f>
        <v/>
      </c>
      <c r="E15" s="382"/>
      <c r="F15" s="93"/>
      <c r="G15" s="382" t="str">
        <f>IF(AC15="","",VLOOKUP(AC15,データベース!$A$29:$U$78,5))</f>
        <v/>
      </c>
      <c r="H15" s="382"/>
      <c r="I15" s="94"/>
      <c r="J15" s="361" t="str">
        <f>IF(AC15="","",VLOOKUP(AC15,データベース!$A$29:$U$78,8))</f>
        <v/>
      </c>
      <c r="K15" s="361"/>
      <c r="L15" s="361" t="str">
        <f>IF(AC15="","",VLOOKUP(AC15,データベース!$A$29:$U$78,10))</f>
        <v/>
      </c>
      <c r="M15" s="361"/>
      <c r="N15" s="361" t="str">
        <f>IF(AC15="","",VLOOKUP(AC15,データベース!$A$29:$U$78,12))</f>
        <v/>
      </c>
      <c r="O15" s="361"/>
      <c r="P15" s="95" t="str">
        <f>IF(AC15="","",VLOOKUP(AC15,データベース!$A$29:$U$78,14))</f>
        <v/>
      </c>
      <c r="Q15" s="96" t="str">
        <f t="shared" si="2"/>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7"/>
      <c r="AA15" s="98"/>
      <c r="AB15" s="64">
        <v>3</v>
      </c>
      <c r="AC15" s="2"/>
      <c r="AE15" s="41">
        <v>3</v>
      </c>
      <c r="AF15" s="41">
        <f t="shared" si="11"/>
        <v>0</v>
      </c>
      <c r="AG15" s="41">
        <f t="shared" si="1"/>
        <v>0</v>
      </c>
      <c r="AH15" s="41">
        <f t="shared" si="12"/>
        <v>0</v>
      </c>
      <c r="AI15" s="41">
        <f t="shared" si="13"/>
        <v>0</v>
      </c>
      <c r="AJ15" s="42" t="str">
        <f>IF(VLOOKUP(AE15,データベース!$A$29:$G$78,2)=0,"",VLOOKUP(AE15,データベース!$A$29:$G$78,2))</f>
        <v/>
      </c>
      <c r="AK15" s="42" t="str">
        <f>IF(VLOOKUP(AE15,データベース!$A$29:$G$78,5)=0,"",VLOOKUP(AE15,データベース!$A$29:$G$78,5))</f>
        <v/>
      </c>
      <c r="AL15" s="43" t="str">
        <f t="shared" si="14"/>
        <v>　</v>
      </c>
      <c r="AN15" s="363" t="s">
        <v>194</v>
      </c>
      <c r="AO15" s="364"/>
    </row>
    <row r="16" spans="1:41" ht="18" customHeight="1" thickBot="1">
      <c r="A16" s="405">
        <v>4</v>
      </c>
      <c r="B16" s="406"/>
      <c r="C16" s="100"/>
      <c r="D16" s="408" t="str">
        <f>IF(AC16="","",VLOOKUP(AC16,データベース!$A$29:$U$78,2))</f>
        <v/>
      </c>
      <c r="E16" s="408"/>
      <c r="F16" s="101"/>
      <c r="G16" s="408" t="str">
        <f>IF(AC16="","",VLOOKUP(AC16,データベース!$A$29:$U$78,5))</f>
        <v/>
      </c>
      <c r="H16" s="408"/>
      <c r="I16" s="102"/>
      <c r="J16" s="383" t="str">
        <f>IF(AC16="","",VLOOKUP(AC16,データベース!$A$29:$U$78,8))</f>
        <v/>
      </c>
      <c r="K16" s="383"/>
      <c r="L16" s="383" t="str">
        <f>IF(AC16="","",VLOOKUP(AC16,データベース!$A$29:$U$78,10))</f>
        <v/>
      </c>
      <c r="M16" s="383"/>
      <c r="N16" s="383" t="str">
        <f>IF(AC16="","",VLOOKUP(AC16,データベース!$A$29:$U$78,12))</f>
        <v/>
      </c>
      <c r="O16" s="383"/>
      <c r="P16" s="103" t="str">
        <f>IF(AC16="","",VLOOKUP(AC16,データベース!$A$29:$U$78,14))</f>
        <v/>
      </c>
      <c r="Q16" s="104" t="str">
        <f t="shared" si="2"/>
        <v/>
      </c>
      <c r="R16" s="104" t="str">
        <f t="shared" si="3"/>
        <v/>
      </c>
      <c r="S16" s="104" t="str">
        <f t="shared" si="4"/>
        <v/>
      </c>
      <c r="T16" s="104" t="str">
        <f t="shared" si="5"/>
        <v/>
      </c>
      <c r="U16" s="104" t="str">
        <f t="shared" si="6"/>
        <v/>
      </c>
      <c r="V16" s="104" t="str">
        <f t="shared" si="7"/>
        <v/>
      </c>
      <c r="W16" s="104" t="str">
        <f t="shared" si="8"/>
        <v/>
      </c>
      <c r="X16" s="104" t="str">
        <f t="shared" si="9"/>
        <v/>
      </c>
      <c r="Y16" s="104" t="str">
        <f t="shared" si="10"/>
        <v/>
      </c>
      <c r="Z16" s="105"/>
      <c r="AA16" s="98"/>
      <c r="AB16" s="106">
        <v>4</v>
      </c>
      <c r="AC16" s="3"/>
      <c r="AE16" s="41">
        <v>4</v>
      </c>
      <c r="AF16" s="41">
        <f t="shared" si="11"/>
        <v>0</v>
      </c>
      <c r="AG16" s="41">
        <f t="shared" si="1"/>
        <v>0</v>
      </c>
      <c r="AH16" s="41">
        <f t="shared" si="12"/>
        <v>0</v>
      </c>
      <c r="AI16" s="41">
        <f t="shared" si="13"/>
        <v>0</v>
      </c>
      <c r="AJ16" s="42" t="str">
        <f>IF(VLOOKUP(AE16,データベース!$A$29:$G$78,2)=0,"",VLOOKUP(AE16,データベース!$A$29:$G$78,2))</f>
        <v/>
      </c>
      <c r="AK16" s="42" t="str">
        <f>IF(VLOOKUP(AE16,データベース!$A$29:$G$78,5)=0,"",VLOOKUP(AE16,データベース!$A$29:$G$78,5))</f>
        <v/>
      </c>
      <c r="AL16" s="43" t="str">
        <f t="shared" si="14"/>
        <v>　</v>
      </c>
      <c r="AN16" s="365"/>
      <c r="AO16" s="366"/>
    </row>
    <row r="17" spans="1:41" ht="18" customHeight="1" thickBot="1">
      <c r="A17" s="424"/>
      <c r="B17" s="424"/>
      <c r="C17" s="107"/>
      <c r="D17" s="433"/>
      <c r="E17" s="433"/>
      <c r="F17" s="108"/>
      <c r="G17" s="433"/>
      <c r="H17" s="433"/>
      <c r="I17" s="109"/>
      <c r="J17" s="435"/>
      <c r="K17" s="435"/>
      <c r="L17" s="435"/>
      <c r="M17" s="435"/>
      <c r="N17" s="435"/>
      <c r="O17" s="435"/>
      <c r="P17" s="109"/>
      <c r="Q17" s="76"/>
      <c r="R17" s="76"/>
      <c r="S17" s="76"/>
      <c r="T17" s="76"/>
      <c r="U17" s="76"/>
      <c r="V17" s="76"/>
      <c r="W17" s="76"/>
      <c r="X17" s="76"/>
      <c r="Y17" s="76"/>
      <c r="Z17" s="108"/>
      <c r="AA17" s="98"/>
      <c r="AB17" s="32"/>
      <c r="AC17" s="18"/>
      <c r="AE17" s="41">
        <v>5</v>
      </c>
      <c r="AF17" s="41">
        <f t="shared" si="11"/>
        <v>0</v>
      </c>
      <c r="AG17" s="41">
        <f t="shared" si="1"/>
        <v>0</v>
      </c>
      <c r="AH17" s="41">
        <f t="shared" si="12"/>
        <v>0</v>
      </c>
      <c r="AI17" s="41">
        <f t="shared" si="13"/>
        <v>0</v>
      </c>
      <c r="AJ17" s="42" t="str">
        <f>IF(VLOOKUP(AE17,データベース!$A$29:$G$78,2)=0,"",VLOOKUP(AE17,データベース!$A$29:$G$78,2))</f>
        <v/>
      </c>
      <c r="AK17" s="42" t="str">
        <f>IF(VLOOKUP(AE17,データベース!$A$29:$G$78,5)=0,"",VLOOKUP(AE17,データベース!$A$29:$G$78,5))</f>
        <v/>
      </c>
      <c r="AL17" s="43" t="str">
        <f t="shared" si="14"/>
        <v>　</v>
      </c>
      <c r="AN17" s="430">
        <f>データベース!Q12</f>
        <v>0</v>
      </c>
      <c r="AO17" s="431"/>
    </row>
    <row r="18" spans="1:41" ht="18" customHeight="1">
      <c r="A18" s="424"/>
      <c r="B18" s="424"/>
      <c r="C18" s="107"/>
      <c r="D18" s="433"/>
      <c r="E18" s="433"/>
      <c r="F18" s="108"/>
      <c r="G18" s="433"/>
      <c r="H18" s="433"/>
      <c r="I18" s="109"/>
      <c r="J18" s="435"/>
      <c r="K18" s="435"/>
      <c r="L18" s="435"/>
      <c r="M18" s="435"/>
      <c r="N18" s="435"/>
      <c r="O18" s="435"/>
      <c r="P18" s="109"/>
      <c r="Q18" s="76"/>
      <c r="R18" s="76"/>
      <c r="S18" s="76"/>
      <c r="T18" s="76"/>
      <c r="U18" s="76"/>
      <c r="V18" s="76"/>
      <c r="W18" s="76"/>
      <c r="X18" s="76"/>
      <c r="Y18" s="76"/>
      <c r="Z18" s="108"/>
      <c r="AA18" s="98"/>
      <c r="AB18" s="32"/>
      <c r="AC18" s="18"/>
      <c r="AE18" s="41">
        <v>6</v>
      </c>
      <c r="AF18" s="41">
        <f t="shared" si="11"/>
        <v>0</v>
      </c>
      <c r="AG18" s="41">
        <f t="shared" si="1"/>
        <v>0</v>
      </c>
      <c r="AH18" s="41">
        <f t="shared" si="12"/>
        <v>0</v>
      </c>
      <c r="AI18" s="41">
        <f t="shared" si="13"/>
        <v>0</v>
      </c>
      <c r="AJ18" s="42" t="str">
        <f>IF(VLOOKUP(AE18,データベース!$A$29:$G$78,2)=0,"",VLOOKUP(AE18,データベース!$A$29:$G$78,2))</f>
        <v/>
      </c>
      <c r="AK18" s="42" t="str">
        <f>IF(VLOOKUP(AE18,データベース!$A$29:$G$78,5)=0,"",VLOOKUP(AE18,データベース!$A$29:$G$78,5))</f>
        <v/>
      </c>
      <c r="AL18" s="43" t="str">
        <f t="shared" si="14"/>
        <v>　</v>
      </c>
    </row>
    <row r="19" spans="1:41" ht="18" customHeight="1">
      <c r="A19" s="424"/>
      <c r="B19" s="424"/>
      <c r="C19" s="107"/>
      <c r="D19" s="433"/>
      <c r="E19" s="433"/>
      <c r="F19" s="108"/>
      <c r="G19" s="434"/>
      <c r="H19" s="434"/>
      <c r="I19" s="109"/>
      <c r="J19" s="435"/>
      <c r="K19" s="435"/>
      <c r="L19" s="435"/>
      <c r="M19" s="435"/>
      <c r="N19" s="435"/>
      <c r="O19" s="435"/>
      <c r="P19" s="109"/>
      <c r="Q19" s="76"/>
      <c r="R19" s="76"/>
      <c r="S19" s="76"/>
      <c r="T19" s="76"/>
      <c r="U19" s="76"/>
      <c r="V19" s="76"/>
      <c r="W19" s="76"/>
      <c r="X19" s="76"/>
      <c r="Y19" s="76"/>
      <c r="Z19" s="108"/>
      <c r="AA19" s="98"/>
      <c r="AB19" s="32"/>
      <c r="AC19" s="18"/>
      <c r="AE19" s="41">
        <v>7</v>
      </c>
      <c r="AF19" s="41">
        <f t="shared" si="11"/>
        <v>0</v>
      </c>
      <c r="AG19" s="41">
        <f t="shared" si="1"/>
        <v>0</v>
      </c>
      <c r="AH19" s="41">
        <f t="shared" si="12"/>
        <v>0</v>
      </c>
      <c r="AI19" s="41">
        <f t="shared" si="13"/>
        <v>0</v>
      </c>
      <c r="AJ19" s="42" t="str">
        <f>IF(VLOOKUP(AE19,データベース!$A$29:$G$78,2)=0,"",VLOOKUP(AE19,データベース!$A$29:$G$78,2))</f>
        <v/>
      </c>
      <c r="AK19" s="42" t="str">
        <f>IF(VLOOKUP(AE19,データベース!$A$29:$G$78,5)=0,"",VLOOKUP(AE19,データベース!$A$29:$G$78,5))</f>
        <v/>
      </c>
      <c r="AL19" s="43" t="str">
        <f t="shared" si="14"/>
        <v>　</v>
      </c>
    </row>
    <row r="20" spans="1:41" ht="18" customHeight="1">
      <c r="A20" s="424"/>
      <c r="B20" s="424"/>
      <c r="C20" s="107"/>
      <c r="D20" s="433"/>
      <c r="E20" s="433"/>
      <c r="F20" s="108"/>
      <c r="G20" s="434"/>
      <c r="H20" s="434"/>
      <c r="I20" s="109"/>
      <c r="J20" s="435"/>
      <c r="K20" s="435"/>
      <c r="L20" s="435"/>
      <c r="M20" s="435"/>
      <c r="N20" s="435"/>
      <c r="O20" s="435"/>
      <c r="P20" s="109"/>
      <c r="Q20" s="76"/>
      <c r="R20" s="76"/>
      <c r="S20" s="76"/>
      <c r="T20" s="76"/>
      <c r="U20" s="76"/>
      <c r="V20" s="76"/>
      <c r="W20" s="76"/>
      <c r="X20" s="76"/>
      <c r="Y20" s="76"/>
      <c r="Z20" s="108"/>
      <c r="AA20" s="98"/>
      <c r="AB20" s="32"/>
      <c r="AC20" s="18"/>
      <c r="AD20" s="32"/>
      <c r="AE20" s="41">
        <v>8</v>
      </c>
      <c r="AF20" s="41">
        <f t="shared" si="11"/>
        <v>0</v>
      </c>
      <c r="AG20" s="41">
        <f t="shared" si="1"/>
        <v>0</v>
      </c>
      <c r="AH20" s="41">
        <f t="shared" si="12"/>
        <v>0</v>
      </c>
      <c r="AI20" s="41">
        <f t="shared" si="13"/>
        <v>0</v>
      </c>
      <c r="AJ20" s="42" t="str">
        <f>IF(VLOOKUP(AE20,データベース!$A$29:$G$78,2)=0,"",VLOOKUP(AE20,データベース!$A$29:$G$78,2))</f>
        <v/>
      </c>
      <c r="AK20" s="42" t="str">
        <f>IF(VLOOKUP(AE20,データベース!$A$29:$G$78,5)=0,"",VLOOKUP(AE20,データベース!$A$29:$G$78,5))</f>
        <v/>
      </c>
      <c r="AL20" s="43" t="str">
        <f t="shared" si="14"/>
        <v>　</v>
      </c>
    </row>
    <row r="21" spans="1:41" ht="18" customHeight="1">
      <c r="D21" s="172"/>
      <c r="AA21" s="98"/>
      <c r="AD21" s="32"/>
      <c r="AE21" s="41">
        <v>9</v>
      </c>
      <c r="AF21" s="41">
        <f t="shared" si="11"/>
        <v>0</v>
      </c>
      <c r="AG21" s="41">
        <f t="shared" si="1"/>
        <v>0</v>
      </c>
      <c r="AH21" s="41">
        <f t="shared" si="12"/>
        <v>0</v>
      </c>
      <c r="AI21" s="41">
        <f t="shared" si="13"/>
        <v>0</v>
      </c>
      <c r="AJ21" s="42" t="str">
        <f>IF(VLOOKUP(AE21,データベース!$A$29:$G$78,2)=0,"",VLOOKUP(AE21,データベース!$A$29:$G$78,2))</f>
        <v/>
      </c>
      <c r="AK21" s="42" t="str">
        <f>IF(VLOOKUP(AE21,データベース!$A$29:$G$78,5)=0,"",VLOOKUP(AE21,データベース!$A$29:$G$78,5))</f>
        <v/>
      </c>
      <c r="AL21" s="43" t="str">
        <f t="shared" si="14"/>
        <v>　</v>
      </c>
    </row>
    <row r="22" spans="1:41" ht="18" customHeight="1" thickBot="1">
      <c r="A22" s="110" t="s">
        <v>10</v>
      </c>
      <c r="D22" s="424" t="s">
        <v>55</v>
      </c>
      <c r="E22" s="424"/>
      <c r="F22" s="424"/>
      <c r="G22" s="424"/>
      <c r="H22" s="424"/>
      <c r="I22" s="424"/>
      <c r="J22" s="47">
        <f>COUNTIF(AI13:AI62,10)</f>
        <v>0</v>
      </c>
      <c r="K22" s="47" t="s">
        <v>28</v>
      </c>
      <c r="M22" s="407" t="s">
        <v>69</v>
      </c>
      <c r="N22" s="407"/>
      <c r="O22" s="407"/>
      <c r="P22" s="407"/>
      <c r="Q22" s="407"/>
      <c r="R22" s="407"/>
      <c r="S22" s="407"/>
      <c r="T22" s="407"/>
      <c r="U22" s="407"/>
      <c r="V22" s="407"/>
      <c r="W22" s="407"/>
      <c r="X22" s="407"/>
      <c r="Y22" s="407"/>
      <c r="Z22" s="407"/>
      <c r="AE22" s="41">
        <v>10</v>
      </c>
      <c r="AF22" s="41">
        <f t="shared" si="11"/>
        <v>0</v>
      </c>
      <c r="AG22" s="41">
        <f t="shared" si="1"/>
        <v>0</v>
      </c>
      <c r="AH22" s="41">
        <f t="shared" si="12"/>
        <v>0</v>
      </c>
      <c r="AI22" s="41">
        <f t="shared" si="13"/>
        <v>0</v>
      </c>
      <c r="AJ22" s="42" t="str">
        <f>IF(VLOOKUP(AE22,データベース!$A$29:$G$78,2)=0,"",VLOOKUP(AE22,データベース!$A$29:$G$78,2))</f>
        <v/>
      </c>
      <c r="AK22" s="42" t="str">
        <f>IF(VLOOKUP(AE22,データベース!$A$29:$G$78,5)=0,"",VLOOKUP(AE22,データベース!$A$29:$G$78,5))</f>
        <v/>
      </c>
      <c r="AL22" s="43" t="str">
        <f t="shared" si="14"/>
        <v>　</v>
      </c>
    </row>
    <row r="23" spans="1:41" ht="18.75" customHeight="1" thickBot="1">
      <c r="A23" s="113" t="s">
        <v>11</v>
      </c>
      <c r="B23" s="82" t="s">
        <v>68</v>
      </c>
      <c r="C23" s="372" t="s">
        <v>26</v>
      </c>
      <c r="D23" s="372"/>
      <c r="E23" s="372"/>
      <c r="F23" s="372"/>
      <c r="G23" s="372"/>
      <c r="H23" s="372"/>
      <c r="I23" s="373"/>
      <c r="J23" s="385" t="s">
        <v>5</v>
      </c>
      <c r="K23" s="385"/>
      <c r="L23" s="385" t="s">
        <v>6</v>
      </c>
      <c r="M23" s="385"/>
      <c r="N23" s="385" t="s">
        <v>7</v>
      </c>
      <c r="O23" s="385"/>
      <c r="P23" s="386" t="s">
        <v>8</v>
      </c>
      <c r="Q23" s="387"/>
      <c r="R23" s="387"/>
      <c r="S23" s="387"/>
      <c r="T23" s="387"/>
      <c r="U23" s="387"/>
      <c r="V23" s="387"/>
      <c r="W23" s="387"/>
      <c r="X23" s="387"/>
      <c r="Y23" s="387"/>
      <c r="Z23" s="388"/>
      <c r="AB23" s="30"/>
      <c r="AC23" s="38" t="s">
        <v>33</v>
      </c>
      <c r="AE23" s="41">
        <v>11</v>
      </c>
      <c r="AF23" s="41">
        <f t="shared" si="11"/>
        <v>0</v>
      </c>
      <c r="AG23" s="41">
        <f t="shared" si="1"/>
        <v>0</v>
      </c>
      <c r="AH23" s="41">
        <f t="shared" si="12"/>
        <v>0</v>
      </c>
      <c r="AI23" s="41">
        <f t="shared" si="13"/>
        <v>0</v>
      </c>
      <c r="AJ23" s="42" t="str">
        <f>IF(VLOOKUP(AE23,データベース!$A$29:$G$78,2)=0,"",VLOOKUP(AE23,データベース!$A$29:$G$78,2))</f>
        <v/>
      </c>
      <c r="AK23" s="42" t="str">
        <f>IF(VLOOKUP(AE23,データベース!$A$29:$G$78,5)=0,"",VLOOKUP(AE23,データベース!$A$29:$G$78,5))</f>
        <v/>
      </c>
      <c r="AL23" s="43" t="str">
        <f t="shared" si="14"/>
        <v>　</v>
      </c>
    </row>
    <row r="24" spans="1:41" ht="18" customHeight="1">
      <c r="A24" s="369" t="s">
        <v>49</v>
      </c>
      <c r="B24" s="173" t="str">
        <f t="shared" ref="B24:B51" si="15">IF(AC24="","",IF(VLOOKUP(AC24,$AE$13:$AI$62,5)=10,"○",""))</f>
        <v/>
      </c>
      <c r="C24" s="127"/>
      <c r="D24" s="427" t="str">
        <f>IF(AC24="","",VLOOKUP(AC24,データベース!$A$29:$U$78,2))</f>
        <v/>
      </c>
      <c r="E24" s="427"/>
      <c r="F24" s="128"/>
      <c r="G24" s="427" t="str">
        <f>IF(AC24="","",VLOOKUP(AC24,データベース!$A$29:$U$78,5))</f>
        <v/>
      </c>
      <c r="H24" s="427"/>
      <c r="I24" s="129"/>
      <c r="J24" s="410" t="str">
        <f>IF(AC24="","",VLOOKUP(AC24,データベース!$A$29:$U$78,8))</f>
        <v/>
      </c>
      <c r="K24" s="410"/>
      <c r="L24" s="410" t="str">
        <f>IF(AC24="","",VLOOKUP(AC24,データベース!$A$29:$U$78,10))</f>
        <v/>
      </c>
      <c r="M24" s="410"/>
      <c r="N24" s="410" t="str">
        <f>IF(AC24="","",VLOOKUP(AC24,データベース!$A$29:$U$78,12))</f>
        <v/>
      </c>
      <c r="O24" s="410"/>
      <c r="P24" s="130" t="str">
        <f>IF(AC24="","",VLOOKUP(AC24,データベース!$A$29:$U$78,14))</f>
        <v/>
      </c>
      <c r="Q24" s="66" t="str">
        <f>MID(P24,1,1)</f>
        <v/>
      </c>
      <c r="R24" s="66" t="str">
        <f>MID(P24,2,1)</f>
        <v/>
      </c>
      <c r="S24" s="66" t="str">
        <f>MID(P24,3,1)</f>
        <v/>
      </c>
      <c r="T24" s="66" t="str">
        <f>MID(P24,4,1)</f>
        <v/>
      </c>
      <c r="U24" s="66" t="str">
        <f>MID(P24,5,1)</f>
        <v/>
      </c>
      <c r="V24" s="66" t="str">
        <f>MID(P24,6,1)</f>
        <v/>
      </c>
      <c r="W24" s="66" t="str">
        <f>MID(P24,7,1)</f>
        <v/>
      </c>
      <c r="X24" s="66" t="str">
        <f>MID(P24,8,1)</f>
        <v/>
      </c>
      <c r="Y24" s="66" t="str">
        <f>MID(P24,9,1)</f>
        <v/>
      </c>
      <c r="Z24" s="131"/>
      <c r="AA24" s="32"/>
      <c r="AB24" s="409" t="s">
        <v>48</v>
      </c>
      <c r="AC24" s="4"/>
      <c r="AE24" s="41">
        <v>12</v>
      </c>
      <c r="AF24" s="41">
        <f t="shared" si="11"/>
        <v>0</v>
      </c>
      <c r="AG24" s="41">
        <f t="shared" si="1"/>
        <v>0</v>
      </c>
      <c r="AH24" s="41">
        <f t="shared" si="12"/>
        <v>0</v>
      </c>
      <c r="AI24" s="41">
        <f t="shared" si="13"/>
        <v>0</v>
      </c>
      <c r="AJ24" s="42" t="str">
        <f>IF(VLOOKUP(AE24,データベース!$A$29:$G$78,2)=0,"",VLOOKUP(AE24,データベース!$A$29:$G$78,2))</f>
        <v/>
      </c>
      <c r="AK24" s="42" t="str">
        <f>IF(VLOOKUP(AE24,データベース!$A$29:$G$78,5)=0,"",VLOOKUP(AE24,データベース!$A$29:$G$78,5))</f>
        <v/>
      </c>
      <c r="AL24" s="43" t="str">
        <f t="shared" si="14"/>
        <v>　</v>
      </c>
    </row>
    <row r="25" spans="1:41" ht="18" customHeight="1">
      <c r="A25" s="370"/>
      <c r="B25" s="174" t="str">
        <f t="shared" si="15"/>
        <v/>
      </c>
      <c r="C25" s="121"/>
      <c r="D25" s="394" t="str">
        <f>IF(AC25="","",VLOOKUP(AC25,データベース!$A$29:$U$78,2))</f>
        <v/>
      </c>
      <c r="E25" s="394"/>
      <c r="F25" s="85"/>
      <c r="G25" s="394" t="str">
        <f>IF(AC25="","",VLOOKUP(AC25,データベース!$A$29:$U$78,5))</f>
        <v/>
      </c>
      <c r="H25" s="394"/>
      <c r="I25" s="86"/>
      <c r="J25" s="361" t="str">
        <f>IF(AC25="","",VLOOKUP(AC25,データベース!$A$29:$U$78,8))</f>
        <v/>
      </c>
      <c r="K25" s="361"/>
      <c r="L25" s="361" t="str">
        <f>IF(AC25="","",VLOOKUP(AC25,データベース!$A$29:$U$78,10))</f>
        <v/>
      </c>
      <c r="M25" s="361"/>
      <c r="N25" s="361" t="str">
        <f>IF(AC25="","",VLOOKUP(AC25,データベース!$A$29:$U$78,12))</f>
        <v/>
      </c>
      <c r="O25" s="361"/>
      <c r="P25" s="95" t="str">
        <f>IF(AC25="","",VLOOKUP(AC25,データベース!$A$29:$U$78,14))</f>
        <v/>
      </c>
      <c r="Q25" s="96" t="str">
        <f t="shared" ref="Q25:Q51" si="16">MID(P25,1,1)</f>
        <v/>
      </c>
      <c r="R25" s="96" t="str">
        <f t="shared" ref="R25:R51" si="17">MID(P25,2,1)</f>
        <v/>
      </c>
      <c r="S25" s="96" t="str">
        <f t="shared" ref="S25:S51" si="18">MID(P25,3,1)</f>
        <v/>
      </c>
      <c r="T25" s="96" t="str">
        <f t="shared" ref="T25:T51" si="19">MID(P25,4,1)</f>
        <v/>
      </c>
      <c r="U25" s="96" t="str">
        <f t="shared" ref="U25:U51" si="20">MID(P25,5,1)</f>
        <v/>
      </c>
      <c r="V25" s="96" t="str">
        <f t="shared" ref="V25:V51" si="21">MID(P25,6,1)</f>
        <v/>
      </c>
      <c r="W25" s="96" t="str">
        <f t="shared" ref="W25:W51" si="22">MID(P25,7,1)</f>
        <v/>
      </c>
      <c r="X25" s="96" t="str">
        <f t="shared" ref="X25:X51" si="23">MID(P25,8,1)</f>
        <v/>
      </c>
      <c r="Y25" s="96" t="str">
        <f t="shared" ref="Y25:Y51" si="24">MID(P25,9,1)</f>
        <v/>
      </c>
      <c r="Z25" s="122"/>
      <c r="AA25" s="98"/>
      <c r="AB25" s="380"/>
      <c r="AC25" s="2"/>
      <c r="AE25" s="41">
        <v>13</v>
      </c>
      <c r="AF25" s="41">
        <f t="shared" si="11"/>
        <v>0</v>
      </c>
      <c r="AG25" s="41">
        <f t="shared" si="1"/>
        <v>0</v>
      </c>
      <c r="AH25" s="41">
        <f t="shared" si="12"/>
        <v>0</v>
      </c>
      <c r="AI25" s="41">
        <f t="shared" si="13"/>
        <v>0</v>
      </c>
      <c r="AJ25" s="42" t="str">
        <f>IF(VLOOKUP(AE25,データベース!$A$29:$G$78,2)=0,"",VLOOKUP(AE25,データベース!$A$29:$G$78,2))</f>
        <v/>
      </c>
      <c r="AK25" s="42" t="str">
        <f>IF(VLOOKUP(AE25,データベース!$A$29:$G$78,5)=0,"",VLOOKUP(AE25,データベース!$A$29:$G$78,5))</f>
        <v/>
      </c>
      <c r="AL25" s="43" t="str">
        <f t="shared" si="14"/>
        <v>　</v>
      </c>
    </row>
    <row r="26" spans="1:41" ht="18" customHeight="1">
      <c r="A26" s="370"/>
      <c r="B26" s="174" t="str">
        <f t="shared" si="15"/>
        <v/>
      </c>
      <c r="C26" s="121"/>
      <c r="D26" s="382" t="str">
        <f>IF(AC26="","",VLOOKUP(AC26,データベース!$A$29:$U$78,2))</f>
        <v/>
      </c>
      <c r="E26" s="382"/>
      <c r="F26" s="93"/>
      <c r="G26" s="382" t="str">
        <f>IF(AC26="","",VLOOKUP(AC26,データベース!$A$29:$U$78,5))</f>
        <v/>
      </c>
      <c r="H26" s="382"/>
      <c r="I26" s="94"/>
      <c r="J26" s="361" t="str">
        <f>IF(AC26="","",VLOOKUP(AC26,データベース!$A$29:$U$78,8))</f>
        <v/>
      </c>
      <c r="K26" s="361"/>
      <c r="L26" s="361" t="str">
        <f>IF(AC26="","",VLOOKUP(AC26,データベース!$A$29:$U$78,10))</f>
        <v/>
      </c>
      <c r="M26" s="361"/>
      <c r="N26" s="361" t="str">
        <f>IF(AC26="","",VLOOKUP(AC26,データベース!$A$29:$U$78,12))</f>
        <v/>
      </c>
      <c r="O26" s="361"/>
      <c r="P26" s="95" t="str">
        <f>IF(AC26="","",VLOOKUP(AC26,データベース!$A$29:$U$78,14))</f>
        <v/>
      </c>
      <c r="Q26" s="96" t="str">
        <f t="shared" si="16"/>
        <v/>
      </c>
      <c r="R26" s="96" t="str">
        <f t="shared" si="17"/>
        <v/>
      </c>
      <c r="S26" s="96" t="str">
        <f t="shared" si="18"/>
        <v/>
      </c>
      <c r="T26" s="96" t="str">
        <f t="shared" si="19"/>
        <v/>
      </c>
      <c r="U26" s="96" t="str">
        <f t="shared" si="20"/>
        <v/>
      </c>
      <c r="V26" s="96" t="str">
        <f t="shared" si="21"/>
        <v/>
      </c>
      <c r="W26" s="96" t="str">
        <f t="shared" si="22"/>
        <v/>
      </c>
      <c r="X26" s="96" t="str">
        <f t="shared" si="23"/>
        <v/>
      </c>
      <c r="Y26" s="96" t="str">
        <f t="shared" si="24"/>
        <v/>
      </c>
      <c r="Z26" s="122"/>
      <c r="AA26" s="98"/>
      <c r="AB26" s="380"/>
      <c r="AC26" s="2"/>
      <c r="AE26" s="41">
        <v>14</v>
      </c>
      <c r="AF26" s="41">
        <f t="shared" si="11"/>
        <v>0</v>
      </c>
      <c r="AG26" s="41">
        <f t="shared" si="1"/>
        <v>0</v>
      </c>
      <c r="AH26" s="41">
        <f t="shared" si="12"/>
        <v>0</v>
      </c>
      <c r="AI26" s="41">
        <f t="shared" si="13"/>
        <v>0</v>
      </c>
      <c r="AJ26" s="42" t="str">
        <f>IF(VLOOKUP(AE26,データベース!$A$29:$G$78,2)=0,"",VLOOKUP(AE26,データベース!$A$29:$G$78,2))</f>
        <v/>
      </c>
      <c r="AK26" s="42" t="str">
        <f>IF(VLOOKUP(AE26,データベース!$A$29:$G$78,5)=0,"",VLOOKUP(AE26,データベース!$A$29:$G$78,5))</f>
        <v/>
      </c>
      <c r="AL26" s="43" t="str">
        <f t="shared" si="14"/>
        <v>　</v>
      </c>
    </row>
    <row r="27" spans="1:41" ht="18" customHeight="1" thickBot="1">
      <c r="A27" s="371"/>
      <c r="B27" s="175" t="str">
        <f t="shared" si="15"/>
        <v/>
      </c>
      <c r="C27" s="125"/>
      <c r="D27" s="408" t="str">
        <f>IF(AC27="","",VLOOKUP(AC27,データベース!$A$29:$U$78,2))</f>
        <v/>
      </c>
      <c r="E27" s="408"/>
      <c r="F27" s="101"/>
      <c r="G27" s="408" t="str">
        <f>IF(AC27="","",VLOOKUP(AC27,データベース!$A$29:$U$78,5))</f>
        <v/>
      </c>
      <c r="H27" s="408"/>
      <c r="I27" s="102"/>
      <c r="J27" s="383" t="str">
        <f>IF(AC27="","",VLOOKUP(AC27,データベース!$A$29:$U$78,8))</f>
        <v/>
      </c>
      <c r="K27" s="383"/>
      <c r="L27" s="383" t="str">
        <f>IF(AC27="","",VLOOKUP(AC27,データベース!$A$29:$U$78,10))</f>
        <v/>
      </c>
      <c r="M27" s="383"/>
      <c r="N27" s="383" t="str">
        <f>IF(AC27="","",VLOOKUP(AC27,データベース!$A$29:$U$78,12))</f>
        <v/>
      </c>
      <c r="O27" s="383"/>
      <c r="P27" s="103" t="str">
        <f>IF(AC27="","",VLOOKUP(AC27,データベース!$A$29:$U$78,14))</f>
        <v/>
      </c>
      <c r="Q27" s="104" t="str">
        <f t="shared" si="16"/>
        <v/>
      </c>
      <c r="R27" s="104" t="str">
        <f t="shared" si="17"/>
        <v/>
      </c>
      <c r="S27" s="104" t="str">
        <f t="shared" si="18"/>
        <v/>
      </c>
      <c r="T27" s="104" t="str">
        <f t="shared" si="19"/>
        <v/>
      </c>
      <c r="U27" s="104" t="str">
        <f t="shared" si="20"/>
        <v/>
      </c>
      <c r="V27" s="104" t="str">
        <f t="shared" si="21"/>
        <v/>
      </c>
      <c r="W27" s="104" t="str">
        <f t="shared" si="22"/>
        <v/>
      </c>
      <c r="X27" s="104" t="str">
        <f t="shared" si="23"/>
        <v/>
      </c>
      <c r="Y27" s="104" t="str">
        <f t="shared" si="24"/>
        <v/>
      </c>
      <c r="Z27" s="126"/>
      <c r="AA27" s="98"/>
      <c r="AB27" s="405"/>
      <c r="AC27" s="3"/>
      <c r="AE27" s="41">
        <v>15</v>
      </c>
      <c r="AF27" s="41">
        <f t="shared" si="11"/>
        <v>0</v>
      </c>
      <c r="AG27" s="41">
        <f t="shared" si="1"/>
        <v>0</v>
      </c>
      <c r="AH27" s="41">
        <f t="shared" si="12"/>
        <v>0</v>
      </c>
      <c r="AI27" s="41">
        <f t="shared" si="13"/>
        <v>0</v>
      </c>
      <c r="AJ27" s="42" t="str">
        <f>IF(VLOOKUP(AE27,データベース!$A$29:$G$78,2)=0,"",VLOOKUP(AE27,データベース!$A$29:$G$78,2))</f>
        <v/>
      </c>
      <c r="AK27" s="42" t="str">
        <f>IF(VLOOKUP(AE27,データベース!$A$29:$G$78,5)=0,"",VLOOKUP(AE27,データベース!$A$29:$G$78,5))</f>
        <v/>
      </c>
      <c r="AL27" s="43" t="str">
        <f t="shared" si="14"/>
        <v>　</v>
      </c>
    </row>
    <row r="28" spans="1:41" ht="18" customHeight="1">
      <c r="A28" s="369" t="s">
        <v>50</v>
      </c>
      <c r="B28" s="173" t="str">
        <f t="shared" si="15"/>
        <v/>
      </c>
      <c r="C28" s="127"/>
      <c r="D28" s="427" t="str">
        <f>IF(AC28="","",VLOOKUP(AC28,データベース!$A$29:$U$78,2))</f>
        <v/>
      </c>
      <c r="E28" s="427"/>
      <c r="F28" s="128"/>
      <c r="G28" s="427" t="str">
        <f>IF(AC28="","",VLOOKUP(AC28,データベース!$A$29:$U$78,5))</f>
        <v/>
      </c>
      <c r="H28" s="427"/>
      <c r="I28" s="129"/>
      <c r="J28" s="410" t="str">
        <f>IF(AC28="","",VLOOKUP(AC28,データベース!$A$29:$U$78,8))</f>
        <v/>
      </c>
      <c r="K28" s="410"/>
      <c r="L28" s="410" t="str">
        <f>IF(AC28="","",VLOOKUP(AC28,データベース!$A$29:$U$78,10))</f>
        <v/>
      </c>
      <c r="M28" s="410"/>
      <c r="N28" s="410" t="str">
        <f>IF(AC28="","",VLOOKUP(AC28,データベース!$A$29:$U$78,12))</f>
        <v/>
      </c>
      <c r="O28" s="410"/>
      <c r="P28" s="130" t="str">
        <f>IF(AC28="","",VLOOKUP(AC28,データベース!$A$29:$U$78,14))</f>
        <v/>
      </c>
      <c r="Q28" s="66" t="str">
        <f t="shared" si="16"/>
        <v/>
      </c>
      <c r="R28" s="66" t="str">
        <f t="shared" si="17"/>
        <v/>
      </c>
      <c r="S28" s="66" t="str">
        <f t="shared" si="18"/>
        <v/>
      </c>
      <c r="T28" s="66" t="str">
        <f t="shared" si="19"/>
        <v/>
      </c>
      <c r="U28" s="66" t="str">
        <f t="shared" si="20"/>
        <v/>
      </c>
      <c r="V28" s="66" t="str">
        <f t="shared" si="21"/>
        <v/>
      </c>
      <c r="W28" s="66" t="str">
        <f t="shared" si="22"/>
        <v/>
      </c>
      <c r="X28" s="66" t="str">
        <f t="shared" si="23"/>
        <v/>
      </c>
      <c r="Y28" s="66" t="str">
        <f t="shared" si="24"/>
        <v/>
      </c>
      <c r="Z28" s="131"/>
      <c r="AA28" s="98"/>
      <c r="AB28" s="409">
        <v>78</v>
      </c>
      <c r="AC28" s="4"/>
      <c r="AE28" s="41">
        <v>16</v>
      </c>
      <c r="AF28" s="41">
        <f t="shared" si="11"/>
        <v>0</v>
      </c>
      <c r="AG28" s="41">
        <f t="shared" si="1"/>
        <v>0</v>
      </c>
      <c r="AH28" s="41">
        <f t="shared" si="12"/>
        <v>0</v>
      </c>
      <c r="AI28" s="41">
        <f t="shared" si="13"/>
        <v>0</v>
      </c>
      <c r="AJ28" s="42" t="str">
        <f>IF(VLOOKUP(AE28,データベース!$A$29:$G$78,2)=0,"",VLOOKUP(AE28,データベース!$A$29:$G$78,2))</f>
        <v/>
      </c>
      <c r="AK28" s="42" t="str">
        <f>IF(VLOOKUP(AE28,データベース!$A$29:$G$78,5)=0,"",VLOOKUP(AE28,データベース!$A$29:$G$78,5))</f>
        <v/>
      </c>
      <c r="AL28" s="43" t="str">
        <f t="shared" si="14"/>
        <v>　</v>
      </c>
    </row>
    <row r="29" spans="1:41" ht="18" customHeight="1">
      <c r="A29" s="370"/>
      <c r="B29" s="174" t="str">
        <f t="shared" si="15"/>
        <v/>
      </c>
      <c r="C29" s="121"/>
      <c r="D29" s="382" t="str">
        <f>IF(AC29="","",VLOOKUP(AC29,データベース!$A$29:$U$78,2))</f>
        <v/>
      </c>
      <c r="E29" s="382"/>
      <c r="F29" s="93"/>
      <c r="G29" s="382" t="str">
        <f>IF(AC29="","",VLOOKUP(AC29,データベース!$A$29:$U$78,5))</f>
        <v/>
      </c>
      <c r="H29" s="382"/>
      <c r="I29" s="94"/>
      <c r="J29" s="361" t="str">
        <f>IF(AC29="","",VLOOKUP(AC29,データベース!$A$29:$U$78,8))</f>
        <v/>
      </c>
      <c r="K29" s="361"/>
      <c r="L29" s="361" t="str">
        <f>IF(AC29="","",VLOOKUP(AC29,データベース!$A$29:$U$78,10))</f>
        <v/>
      </c>
      <c r="M29" s="361"/>
      <c r="N29" s="361" t="str">
        <f>IF(AC29="","",VLOOKUP(AC29,データベース!$A$29:$U$78,12))</f>
        <v/>
      </c>
      <c r="O29" s="361"/>
      <c r="P29" s="95" t="str">
        <f>IF(AC29="","",VLOOKUP(AC29,データベース!$A$29:$U$78,14))</f>
        <v/>
      </c>
      <c r="Q29" s="96" t="str">
        <f t="shared" si="16"/>
        <v/>
      </c>
      <c r="R29" s="96" t="str">
        <f t="shared" si="17"/>
        <v/>
      </c>
      <c r="S29" s="96" t="str">
        <f t="shared" si="18"/>
        <v/>
      </c>
      <c r="T29" s="96" t="str">
        <f t="shared" si="19"/>
        <v/>
      </c>
      <c r="U29" s="96" t="str">
        <f t="shared" si="20"/>
        <v/>
      </c>
      <c r="V29" s="96" t="str">
        <f t="shared" si="21"/>
        <v/>
      </c>
      <c r="W29" s="96" t="str">
        <f t="shared" si="22"/>
        <v/>
      </c>
      <c r="X29" s="96" t="str">
        <f t="shared" si="23"/>
        <v/>
      </c>
      <c r="Y29" s="96" t="str">
        <f t="shared" si="24"/>
        <v/>
      </c>
      <c r="Z29" s="122"/>
      <c r="AA29" s="98"/>
      <c r="AB29" s="380"/>
      <c r="AC29" s="2"/>
      <c r="AE29" s="41">
        <v>17</v>
      </c>
      <c r="AF29" s="41">
        <f t="shared" si="11"/>
        <v>0</v>
      </c>
      <c r="AG29" s="41">
        <f t="shared" si="1"/>
        <v>0</v>
      </c>
      <c r="AH29" s="41">
        <f t="shared" si="12"/>
        <v>0</v>
      </c>
      <c r="AI29" s="41">
        <f t="shared" si="13"/>
        <v>0</v>
      </c>
      <c r="AJ29" s="42" t="str">
        <f>IF(VLOOKUP(AE29,データベース!$A$29:$G$78,2)=0,"",VLOOKUP(AE29,データベース!$A$29:$G$78,2))</f>
        <v/>
      </c>
      <c r="AK29" s="42" t="str">
        <f>IF(VLOOKUP(AE29,データベース!$A$29:$G$78,5)=0,"",VLOOKUP(AE29,データベース!$A$29:$G$78,5))</f>
        <v/>
      </c>
      <c r="AL29" s="43" t="str">
        <f t="shared" si="14"/>
        <v>　</v>
      </c>
    </row>
    <row r="30" spans="1:41" ht="18" customHeight="1">
      <c r="A30" s="370"/>
      <c r="B30" s="174" t="str">
        <f t="shared" si="15"/>
        <v/>
      </c>
      <c r="C30" s="121"/>
      <c r="D30" s="382" t="str">
        <f>IF(AC30="","",VLOOKUP(AC30,データベース!$A$29:$U$78,2))</f>
        <v/>
      </c>
      <c r="E30" s="382"/>
      <c r="F30" s="93"/>
      <c r="G30" s="382" t="str">
        <f>IF(AC30="","",VLOOKUP(AC30,データベース!$A$29:$U$78,5))</f>
        <v/>
      </c>
      <c r="H30" s="382"/>
      <c r="I30" s="94"/>
      <c r="J30" s="361" t="str">
        <f>IF(AC30="","",VLOOKUP(AC30,データベース!$A$29:$U$78,8))</f>
        <v/>
      </c>
      <c r="K30" s="361"/>
      <c r="L30" s="361" t="str">
        <f>IF(AC30="","",VLOOKUP(AC30,データベース!$A$29:$U$78,10))</f>
        <v/>
      </c>
      <c r="M30" s="361"/>
      <c r="N30" s="361" t="str">
        <f>IF(AC30="","",VLOOKUP(AC30,データベース!$A$29:$U$78,12))</f>
        <v/>
      </c>
      <c r="O30" s="361"/>
      <c r="P30" s="95" t="str">
        <f>IF(AC30="","",VLOOKUP(AC30,データベース!$A$29:$U$78,14))</f>
        <v/>
      </c>
      <c r="Q30" s="96" t="str">
        <f t="shared" si="16"/>
        <v/>
      </c>
      <c r="R30" s="96" t="str">
        <f t="shared" si="17"/>
        <v/>
      </c>
      <c r="S30" s="96" t="str">
        <f t="shared" si="18"/>
        <v/>
      </c>
      <c r="T30" s="96" t="str">
        <f t="shared" si="19"/>
        <v/>
      </c>
      <c r="U30" s="96" t="str">
        <f t="shared" si="20"/>
        <v/>
      </c>
      <c r="V30" s="96" t="str">
        <f t="shared" si="21"/>
        <v/>
      </c>
      <c r="W30" s="96" t="str">
        <f t="shared" si="22"/>
        <v/>
      </c>
      <c r="X30" s="96" t="str">
        <f t="shared" si="23"/>
        <v/>
      </c>
      <c r="Y30" s="96" t="str">
        <f t="shared" si="24"/>
        <v/>
      </c>
      <c r="Z30" s="122"/>
      <c r="AA30" s="98"/>
      <c r="AB30" s="380"/>
      <c r="AC30" s="2"/>
      <c r="AE30" s="41">
        <v>18</v>
      </c>
      <c r="AF30" s="41">
        <f t="shared" si="11"/>
        <v>0</v>
      </c>
      <c r="AG30" s="41">
        <f t="shared" si="1"/>
        <v>0</v>
      </c>
      <c r="AH30" s="41">
        <f t="shared" si="12"/>
        <v>0</v>
      </c>
      <c r="AI30" s="41">
        <f t="shared" si="13"/>
        <v>0</v>
      </c>
      <c r="AJ30" s="42" t="str">
        <f>IF(VLOOKUP(AE30,データベース!$A$29:$G$78,2)=0,"",VLOOKUP(AE30,データベース!$A$29:$G$78,2))</f>
        <v/>
      </c>
      <c r="AK30" s="42" t="str">
        <f>IF(VLOOKUP(AE30,データベース!$A$29:$G$78,5)=0,"",VLOOKUP(AE30,データベース!$A$29:$G$78,5))</f>
        <v/>
      </c>
      <c r="AL30" s="43" t="str">
        <f t="shared" si="14"/>
        <v>　</v>
      </c>
    </row>
    <row r="31" spans="1:41" ht="18" customHeight="1" thickBot="1">
      <c r="A31" s="371"/>
      <c r="B31" s="175" t="str">
        <f t="shared" si="15"/>
        <v/>
      </c>
      <c r="C31" s="125"/>
      <c r="D31" s="408" t="str">
        <f>IF(AC31="","",VLOOKUP(AC31,データベース!$A$29:$U$78,2))</f>
        <v/>
      </c>
      <c r="E31" s="408"/>
      <c r="F31" s="101"/>
      <c r="G31" s="408" t="str">
        <f>IF(AC31="","",VLOOKUP(AC31,データベース!$A$29:$U$78,5))</f>
        <v/>
      </c>
      <c r="H31" s="408"/>
      <c r="I31" s="102"/>
      <c r="J31" s="383" t="str">
        <f>IF(AC31="","",VLOOKUP(AC31,データベース!$A$29:$U$78,8))</f>
        <v/>
      </c>
      <c r="K31" s="383"/>
      <c r="L31" s="383" t="str">
        <f>IF(AC31="","",VLOOKUP(AC31,データベース!$A$29:$U$78,10))</f>
        <v/>
      </c>
      <c r="M31" s="383"/>
      <c r="N31" s="383" t="str">
        <f>IF(AC31="","",VLOOKUP(AC31,データベース!$A$29:$U$78,12))</f>
        <v/>
      </c>
      <c r="O31" s="383"/>
      <c r="P31" s="103" t="str">
        <f>IF(AC31="","",VLOOKUP(AC31,データベース!$A$29:$U$78,14))</f>
        <v/>
      </c>
      <c r="Q31" s="104" t="str">
        <f t="shared" si="16"/>
        <v/>
      </c>
      <c r="R31" s="104" t="str">
        <f t="shared" si="17"/>
        <v/>
      </c>
      <c r="S31" s="104" t="str">
        <f t="shared" si="18"/>
        <v/>
      </c>
      <c r="T31" s="104" t="str">
        <f t="shared" si="19"/>
        <v/>
      </c>
      <c r="U31" s="104" t="str">
        <f t="shared" si="20"/>
        <v/>
      </c>
      <c r="V31" s="104" t="str">
        <f t="shared" si="21"/>
        <v/>
      </c>
      <c r="W31" s="104" t="str">
        <f t="shared" si="22"/>
        <v/>
      </c>
      <c r="X31" s="104" t="str">
        <f t="shared" si="23"/>
        <v/>
      </c>
      <c r="Y31" s="104" t="str">
        <f t="shared" si="24"/>
        <v/>
      </c>
      <c r="Z31" s="126"/>
      <c r="AA31" s="98"/>
      <c r="AB31" s="405"/>
      <c r="AC31" s="3"/>
      <c r="AE31" s="41">
        <v>19</v>
      </c>
      <c r="AF31" s="41">
        <f t="shared" si="11"/>
        <v>0</v>
      </c>
      <c r="AG31" s="41">
        <f t="shared" si="1"/>
        <v>0</v>
      </c>
      <c r="AH31" s="41">
        <f t="shared" si="12"/>
        <v>0</v>
      </c>
      <c r="AI31" s="41">
        <f t="shared" si="13"/>
        <v>0</v>
      </c>
      <c r="AJ31" s="42" t="str">
        <f>IF(VLOOKUP(AE31,データベース!$A$29:$G$78,2)=0,"",VLOOKUP(AE31,データベース!$A$29:$G$78,2))</f>
        <v/>
      </c>
      <c r="AK31" s="42" t="str">
        <f>IF(VLOOKUP(AE31,データベース!$A$29:$G$78,5)=0,"",VLOOKUP(AE31,データベース!$A$29:$G$78,5))</f>
        <v/>
      </c>
      <c r="AL31" s="43" t="str">
        <f t="shared" si="14"/>
        <v>　</v>
      </c>
    </row>
    <row r="32" spans="1:41" ht="18" customHeight="1">
      <c r="A32" s="369" t="s">
        <v>37</v>
      </c>
      <c r="B32" s="173" t="str">
        <f t="shared" si="15"/>
        <v/>
      </c>
      <c r="C32" s="127"/>
      <c r="D32" s="427" t="str">
        <f>IF(AC32="","",VLOOKUP(AC32,データベース!$A$29:$U$78,2))</f>
        <v/>
      </c>
      <c r="E32" s="427"/>
      <c r="F32" s="128"/>
      <c r="G32" s="427" t="str">
        <f>IF(AC32="","",VLOOKUP(AC32,データベース!$A$29:$U$78,5))</f>
        <v/>
      </c>
      <c r="H32" s="427"/>
      <c r="I32" s="129"/>
      <c r="J32" s="410" t="str">
        <f>IF(AC32="","",VLOOKUP(AC32,データベース!$A$29:$U$78,8))</f>
        <v/>
      </c>
      <c r="K32" s="410"/>
      <c r="L32" s="410" t="str">
        <f>IF(AC32="","",VLOOKUP(AC32,データベース!$A$29:$U$78,10))</f>
        <v/>
      </c>
      <c r="M32" s="410"/>
      <c r="N32" s="410" t="str">
        <f>IF(AC32="","",VLOOKUP(AC32,データベース!$A$29:$U$78,12))</f>
        <v/>
      </c>
      <c r="O32" s="410"/>
      <c r="P32" s="130" t="str">
        <f>IF(AC32="","",VLOOKUP(AC32,データベース!$A$29:$U$78,14))</f>
        <v/>
      </c>
      <c r="Q32" s="66" t="str">
        <f t="shared" si="16"/>
        <v/>
      </c>
      <c r="R32" s="66" t="str">
        <f t="shared" si="17"/>
        <v/>
      </c>
      <c r="S32" s="66" t="str">
        <f t="shared" si="18"/>
        <v/>
      </c>
      <c r="T32" s="66" t="str">
        <f t="shared" si="19"/>
        <v/>
      </c>
      <c r="U32" s="66" t="str">
        <f t="shared" si="20"/>
        <v/>
      </c>
      <c r="V32" s="66" t="str">
        <f t="shared" si="21"/>
        <v/>
      </c>
      <c r="W32" s="66" t="str">
        <f t="shared" si="22"/>
        <v/>
      </c>
      <c r="X32" s="66" t="str">
        <f t="shared" si="23"/>
        <v/>
      </c>
      <c r="Y32" s="66" t="str">
        <f t="shared" si="24"/>
        <v/>
      </c>
      <c r="Z32" s="131"/>
      <c r="AA32" s="98"/>
      <c r="AB32" s="409">
        <v>70</v>
      </c>
      <c r="AC32" s="4"/>
      <c r="AE32" s="41">
        <v>20</v>
      </c>
      <c r="AF32" s="41">
        <f t="shared" si="11"/>
        <v>0</v>
      </c>
      <c r="AG32" s="41">
        <f t="shared" si="1"/>
        <v>0</v>
      </c>
      <c r="AH32" s="41">
        <f t="shared" si="12"/>
        <v>0</v>
      </c>
      <c r="AI32" s="41">
        <f t="shared" si="13"/>
        <v>0</v>
      </c>
      <c r="AJ32" s="42" t="str">
        <f>IF(VLOOKUP(AE32,データベース!$A$29:$G$78,2)=0,"",VLOOKUP(AE32,データベース!$A$29:$G$78,2))</f>
        <v/>
      </c>
      <c r="AK32" s="42" t="str">
        <f>IF(VLOOKUP(AE32,データベース!$A$29:$G$78,5)=0,"",VLOOKUP(AE32,データベース!$A$29:$G$78,5))</f>
        <v/>
      </c>
      <c r="AL32" s="43" t="str">
        <f t="shared" si="14"/>
        <v>　</v>
      </c>
    </row>
    <row r="33" spans="1:38" ht="18" customHeight="1">
      <c r="A33" s="370"/>
      <c r="B33" s="174" t="str">
        <f t="shared" si="15"/>
        <v/>
      </c>
      <c r="C33" s="121"/>
      <c r="D33" s="382" t="str">
        <f>IF(AC33="","",VLOOKUP(AC33,データベース!$A$29:$U$78,2))</f>
        <v/>
      </c>
      <c r="E33" s="382"/>
      <c r="F33" s="93"/>
      <c r="G33" s="382" t="str">
        <f>IF(AC33="","",VLOOKUP(AC33,データベース!$A$29:$U$78,5))</f>
        <v/>
      </c>
      <c r="H33" s="382"/>
      <c r="I33" s="94"/>
      <c r="J33" s="361" t="str">
        <f>IF(AC33="","",VLOOKUP(AC33,データベース!$A$29:$U$78,8))</f>
        <v/>
      </c>
      <c r="K33" s="361"/>
      <c r="L33" s="361" t="str">
        <f>IF(AC33="","",VLOOKUP(AC33,データベース!$A$29:$U$78,10))</f>
        <v/>
      </c>
      <c r="M33" s="361"/>
      <c r="N33" s="361" t="str">
        <f>IF(AC33="","",VLOOKUP(AC33,データベース!$A$29:$U$78,12))</f>
        <v/>
      </c>
      <c r="O33" s="361"/>
      <c r="P33" s="95" t="str">
        <f>IF(AC33="","",VLOOKUP(AC33,データベース!$A$29:$U$78,14))</f>
        <v/>
      </c>
      <c r="Q33" s="96" t="str">
        <f t="shared" si="16"/>
        <v/>
      </c>
      <c r="R33" s="96" t="str">
        <f t="shared" si="17"/>
        <v/>
      </c>
      <c r="S33" s="96" t="str">
        <f t="shared" si="18"/>
        <v/>
      </c>
      <c r="T33" s="96" t="str">
        <f t="shared" si="19"/>
        <v/>
      </c>
      <c r="U33" s="96" t="str">
        <f t="shared" si="20"/>
        <v/>
      </c>
      <c r="V33" s="96" t="str">
        <f t="shared" si="21"/>
        <v/>
      </c>
      <c r="W33" s="96" t="str">
        <f t="shared" si="22"/>
        <v/>
      </c>
      <c r="X33" s="96" t="str">
        <f t="shared" si="23"/>
        <v/>
      </c>
      <c r="Y33" s="96" t="str">
        <f t="shared" si="24"/>
        <v/>
      </c>
      <c r="Z33" s="122"/>
      <c r="AA33" s="98"/>
      <c r="AB33" s="380"/>
      <c r="AC33" s="2"/>
      <c r="AE33" s="41">
        <v>21</v>
      </c>
      <c r="AF33" s="41">
        <f t="shared" si="11"/>
        <v>0</v>
      </c>
      <c r="AG33" s="41">
        <f t="shared" si="1"/>
        <v>0</v>
      </c>
      <c r="AH33" s="41">
        <f t="shared" si="12"/>
        <v>0</v>
      </c>
      <c r="AI33" s="41">
        <f t="shared" si="13"/>
        <v>0</v>
      </c>
      <c r="AJ33" s="42" t="str">
        <f>IF(VLOOKUP(AE33,データベース!$A$29:$G$78,2)=0,"",VLOOKUP(AE33,データベース!$A$29:$G$78,2))</f>
        <v/>
      </c>
      <c r="AK33" s="42" t="str">
        <f>IF(VLOOKUP(AE33,データベース!$A$29:$G$78,5)=0,"",VLOOKUP(AE33,データベース!$A$29:$G$78,5))</f>
        <v/>
      </c>
      <c r="AL33" s="43" t="str">
        <f t="shared" si="14"/>
        <v>　</v>
      </c>
    </row>
    <row r="34" spans="1:38" ht="18" customHeight="1">
      <c r="A34" s="370"/>
      <c r="B34" s="174" t="str">
        <f t="shared" si="15"/>
        <v/>
      </c>
      <c r="C34" s="121"/>
      <c r="D34" s="382" t="str">
        <f>IF(AC34="","",VLOOKUP(AC34,データベース!$A$29:$U$78,2))</f>
        <v/>
      </c>
      <c r="E34" s="382"/>
      <c r="F34" s="93"/>
      <c r="G34" s="382" t="str">
        <f>IF(AC34="","",VLOOKUP(AC34,データベース!$A$29:$U$78,5))</f>
        <v/>
      </c>
      <c r="H34" s="382"/>
      <c r="I34" s="94"/>
      <c r="J34" s="361" t="str">
        <f>IF(AC34="","",VLOOKUP(AC34,データベース!$A$29:$U$78,8))</f>
        <v/>
      </c>
      <c r="K34" s="361"/>
      <c r="L34" s="361" t="str">
        <f>IF(AC34="","",VLOOKUP(AC34,データベース!$A$29:$U$78,10))</f>
        <v/>
      </c>
      <c r="M34" s="361"/>
      <c r="N34" s="361" t="str">
        <f>IF(AC34="","",VLOOKUP(AC34,データベース!$A$29:$U$78,12))</f>
        <v/>
      </c>
      <c r="O34" s="361"/>
      <c r="P34" s="95" t="str">
        <f>IF(AC34="","",VLOOKUP(AC34,データベース!$A$29:$U$78,14))</f>
        <v/>
      </c>
      <c r="Q34" s="96" t="str">
        <f t="shared" si="16"/>
        <v/>
      </c>
      <c r="R34" s="96" t="str">
        <f t="shared" si="17"/>
        <v/>
      </c>
      <c r="S34" s="96" t="str">
        <f t="shared" si="18"/>
        <v/>
      </c>
      <c r="T34" s="96" t="str">
        <f t="shared" si="19"/>
        <v/>
      </c>
      <c r="U34" s="96" t="str">
        <f t="shared" si="20"/>
        <v/>
      </c>
      <c r="V34" s="96" t="str">
        <f t="shared" si="21"/>
        <v/>
      </c>
      <c r="W34" s="96" t="str">
        <f t="shared" si="22"/>
        <v/>
      </c>
      <c r="X34" s="96" t="str">
        <f t="shared" si="23"/>
        <v/>
      </c>
      <c r="Y34" s="96" t="str">
        <f t="shared" si="24"/>
        <v/>
      </c>
      <c r="Z34" s="122"/>
      <c r="AA34" s="98"/>
      <c r="AB34" s="380"/>
      <c r="AC34" s="2"/>
      <c r="AE34" s="41">
        <v>22</v>
      </c>
      <c r="AF34" s="41">
        <f t="shared" si="11"/>
        <v>0</v>
      </c>
      <c r="AG34" s="41">
        <f t="shared" si="1"/>
        <v>0</v>
      </c>
      <c r="AH34" s="41">
        <f t="shared" si="12"/>
        <v>0</v>
      </c>
      <c r="AI34" s="41">
        <f t="shared" si="13"/>
        <v>0</v>
      </c>
      <c r="AJ34" s="42" t="str">
        <f>IF(VLOOKUP(AE34,データベース!$A$29:$G$78,2)=0,"",VLOOKUP(AE34,データベース!$A$29:$G$78,2))</f>
        <v/>
      </c>
      <c r="AK34" s="42" t="str">
        <f>IF(VLOOKUP(AE34,データベース!$A$29:$G$78,5)=0,"",VLOOKUP(AE34,データベース!$A$29:$G$78,5))</f>
        <v/>
      </c>
      <c r="AL34" s="43" t="str">
        <f t="shared" si="14"/>
        <v>　</v>
      </c>
    </row>
    <row r="35" spans="1:38" ht="18" customHeight="1" thickBot="1">
      <c r="A35" s="371"/>
      <c r="B35" s="175" t="str">
        <f t="shared" si="15"/>
        <v/>
      </c>
      <c r="C35" s="125"/>
      <c r="D35" s="408" t="str">
        <f>IF(AC35="","",VLOOKUP(AC35,データベース!$A$29:$U$78,2))</f>
        <v/>
      </c>
      <c r="E35" s="408"/>
      <c r="F35" s="101"/>
      <c r="G35" s="408" t="str">
        <f>IF(AC35="","",VLOOKUP(AC35,データベース!$A$29:$U$78,5))</f>
        <v/>
      </c>
      <c r="H35" s="408"/>
      <c r="I35" s="102"/>
      <c r="J35" s="383" t="str">
        <f>IF(AC35="","",VLOOKUP(AC35,データベース!$A$29:$U$78,8))</f>
        <v/>
      </c>
      <c r="K35" s="383"/>
      <c r="L35" s="383" t="str">
        <f>IF(AC35="","",VLOOKUP(AC35,データベース!$A$29:$U$78,10))</f>
        <v/>
      </c>
      <c r="M35" s="383"/>
      <c r="N35" s="383" t="str">
        <f>IF(AC35="","",VLOOKUP(AC35,データベース!$A$29:$U$78,12))</f>
        <v/>
      </c>
      <c r="O35" s="383"/>
      <c r="P35" s="103" t="str">
        <f>IF(AC35="","",VLOOKUP(AC35,データベース!$A$29:$U$78,14))</f>
        <v/>
      </c>
      <c r="Q35" s="104" t="str">
        <f t="shared" si="16"/>
        <v/>
      </c>
      <c r="R35" s="104" t="str">
        <f t="shared" si="17"/>
        <v/>
      </c>
      <c r="S35" s="104" t="str">
        <f t="shared" si="18"/>
        <v/>
      </c>
      <c r="T35" s="104" t="str">
        <f t="shared" si="19"/>
        <v/>
      </c>
      <c r="U35" s="104" t="str">
        <f t="shared" si="20"/>
        <v/>
      </c>
      <c r="V35" s="104" t="str">
        <f t="shared" si="21"/>
        <v/>
      </c>
      <c r="W35" s="104" t="str">
        <f t="shared" si="22"/>
        <v/>
      </c>
      <c r="X35" s="104" t="str">
        <f t="shared" si="23"/>
        <v/>
      </c>
      <c r="Y35" s="104" t="str">
        <f t="shared" si="24"/>
        <v/>
      </c>
      <c r="Z35" s="126"/>
      <c r="AA35" s="98"/>
      <c r="AB35" s="405"/>
      <c r="AC35" s="3"/>
      <c r="AE35" s="41">
        <v>23</v>
      </c>
      <c r="AF35" s="41">
        <f t="shared" si="11"/>
        <v>0</v>
      </c>
      <c r="AG35" s="41">
        <f t="shared" si="1"/>
        <v>0</v>
      </c>
      <c r="AH35" s="41">
        <f t="shared" si="12"/>
        <v>0</v>
      </c>
      <c r="AI35" s="41">
        <f t="shared" si="13"/>
        <v>0</v>
      </c>
      <c r="AJ35" s="42" t="str">
        <f>IF(VLOOKUP(AE35,データベース!$A$29:$G$78,2)=0,"",VLOOKUP(AE35,データベース!$A$29:$G$78,2))</f>
        <v/>
      </c>
      <c r="AK35" s="42" t="str">
        <f>IF(VLOOKUP(AE35,データベース!$A$29:$G$78,5)=0,"",VLOOKUP(AE35,データベース!$A$29:$G$78,5))</f>
        <v/>
      </c>
      <c r="AL35" s="43" t="str">
        <f t="shared" si="14"/>
        <v>　</v>
      </c>
    </row>
    <row r="36" spans="1:38" ht="18" customHeight="1">
      <c r="A36" s="369" t="s">
        <v>38</v>
      </c>
      <c r="B36" s="173" t="str">
        <f t="shared" si="15"/>
        <v/>
      </c>
      <c r="C36" s="127"/>
      <c r="D36" s="427" t="str">
        <f>IF(AC36="","",VLOOKUP(AC36,データベース!$A$29:$U$78,2))</f>
        <v/>
      </c>
      <c r="E36" s="427"/>
      <c r="F36" s="128"/>
      <c r="G36" s="427" t="str">
        <f>IF(AC36="","",VLOOKUP(AC36,データベース!$A$29:$U$78,5))</f>
        <v/>
      </c>
      <c r="H36" s="427"/>
      <c r="I36" s="129"/>
      <c r="J36" s="410" t="str">
        <f>IF(AC36="","",VLOOKUP(AC36,データベース!$A$29:$U$78,8))</f>
        <v/>
      </c>
      <c r="K36" s="410"/>
      <c r="L36" s="410" t="str">
        <f>IF(AC36="","",VLOOKUP(AC36,データベース!$A$29:$U$78,10))</f>
        <v/>
      </c>
      <c r="M36" s="410"/>
      <c r="N36" s="410" t="str">
        <f>IF(AC36="","",VLOOKUP(AC36,データベース!$A$29:$U$78,12))</f>
        <v/>
      </c>
      <c r="O36" s="410"/>
      <c r="P36" s="130" t="str">
        <f>IF(AC36="","",VLOOKUP(AC36,データベース!$A$29:$U$78,14))</f>
        <v/>
      </c>
      <c r="Q36" s="66" t="str">
        <f t="shared" si="16"/>
        <v/>
      </c>
      <c r="R36" s="66" t="str">
        <f t="shared" si="17"/>
        <v/>
      </c>
      <c r="S36" s="66" t="str">
        <f t="shared" si="18"/>
        <v/>
      </c>
      <c r="T36" s="66" t="str">
        <f t="shared" si="19"/>
        <v/>
      </c>
      <c r="U36" s="66" t="str">
        <f t="shared" si="20"/>
        <v/>
      </c>
      <c r="V36" s="66" t="str">
        <f t="shared" si="21"/>
        <v/>
      </c>
      <c r="W36" s="66" t="str">
        <f t="shared" si="22"/>
        <v/>
      </c>
      <c r="X36" s="66" t="str">
        <f t="shared" si="23"/>
        <v/>
      </c>
      <c r="Y36" s="66" t="str">
        <f t="shared" si="24"/>
        <v/>
      </c>
      <c r="Z36" s="131"/>
      <c r="AA36" s="98"/>
      <c r="AB36" s="409">
        <v>63</v>
      </c>
      <c r="AC36" s="4"/>
      <c r="AE36" s="41">
        <v>24</v>
      </c>
      <c r="AF36" s="41">
        <f t="shared" si="11"/>
        <v>0</v>
      </c>
      <c r="AG36" s="41">
        <f t="shared" si="1"/>
        <v>0</v>
      </c>
      <c r="AH36" s="41">
        <f t="shared" si="12"/>
        <v>0</v>
      </c>
      <c r="AI36" s="41">
        <f t="shared" si="13"/>
        <v>0</v>
      </c>
      <c r="AJ36" s="42" t="str">
        <f>IF(VLOOKUP(AE36,データベース!$A$29:$G$78,2)=0,"",VLOOKUP(AE36,データベース!$A$29:$G$78,2))</f>
        <v/>
      </c>
      <c r="AK36" s="42" t="str">
        <f>IF(VLOOKUP(AE36,データベース!$A$29:$G$78,5)=0,"",VLOOKUP(AE36,データベース!$A$29:$G$78,5))</f>
        <v/>
      </c>
      <c r="AL36" s="43" t="str">
        <f t="shared" si="14"/>
        <v>　</v>
      </c>
    </row>
    <row r="37" spans="1:38" ht="18" customHeight="1">
      <c r="A37" s="370"/>
      <c r="B37" s="174" t="str">
        <f t="shared" si="15"/>
        <v/>
      </c>
      <c r="C37" s="121"/>
      <c r="D37" s="382" t="str">
        <f>IF(AC37="","",VLOOKUP(AC37,データベース!$A$29:$U$78,2))</f>
        <v/>
      </c>
      <c r="E37" s="382"/>
      <c r="F37" s="93"/>
      <c r="G37" s="382" t="str">
        <f>IF(AC37="","",VLOOKUP(AC37,データベース!$A$29:$U$78,5))</f>
        <v/>
      </c>
      <c r="H37" s="382"/>
      <c r="I37" s="94"/>
      <c r="J37" s="361" t="str">
        <f>IF(AC37="","",VLOOKUP(AC37,データベース!$A$29:$U$78,8))</f>
        <v/>
      </c>
      <c r="K37" s="361"/>
      <c r="L37" s="361" t="str">
        <f>IF(AC37="","",VLOOKUP(AC37,データベース!$A$29:$U$78,10))</f>
        <v/>
      </c>
      <c r="M37" s="361"/>
      <c r="N37" s="361" t="str">
        <f>IF(AC37="","",VLOOKUP(AC37,データベース!$A$29:$U$78,12))</f>
        <v/>
      </c>
      <c r="O37" s="361"/>
      <c r="P37" s="95" t="str">
        <f>IF(AC37="","",VLOOKUP(AC37,データベース!$A$29:$U$78,14))</f>
        <v/>
      </c>
      <c r="Q37" s="96" t="str">
        <f t="shared" si="16"/>
        <v/>
      </c>
      <c r="R37" s="96" t="str">
        <f t="shared" si="17"/>
        <v/>
      </c>
      <c r="S37" s="96" t="str">
        <f t="shared" si="18"/>
        <v/>
      </c>
      <c r="T37" s="96" t="str">
        <f t="shared" si="19"/>
        <v/>
      </c>
      <c r="U37" s="96" t="str">
        <f t="shared" si="20"/>
        <v/>
      </c>
      <c r="V37" s="96" t="str">
        <f t="shared" si="21"/>
        <v/>
      </c>
      <c r="W37" s="96" t="str">
        <f t="shared" si="22"/>
        <v/>
      </c>
      <c r="X37" s="96" t="str">
        <f t="shared" si="23"/>
        <v/>
      </c>
      <c r="Y37" s="96" t="str">
        <f t="shared" si="24"/>
        <v/>
      </c>
      <c r="Z37" s="122"/>
      <c r="AA37" s="98"/>
      <c r="AB37" s="380"/>
      <c r="AC37" s="2"/>
      <c r="AE37" s="41">
        <v>25</v>
      </c>
      <c r="AF37" s="41">
        <f t="shared" si="11"/>
        <v>0</v>
      </c>
      <c r="AG37" s="41">
        <f t="shared" si="1"/>
        <v>0</v>
      </c>
      <c r="AH37" s="41">
        <f t="shared" si="12"/>
        <v>0</v>
      </c>
      <c r="AI37" s="41">
        <f t="shared" si="13"/>
        <v>0</v>
      </c>
      <c r="AJ37" s="42" t="str">
        <f>IF(VLOOKUP(AE37,データベース!$A$29:$G$78,2)=0,"",VLOOKUP(AE37,データベース!$A$29:$G$78,2))</f>
        <v/>
      </c>
      <c r="AK37" s="42" t="str">
        <f>IF(VLOOKUP(AE37,データベース!$A$29:$G$78,5)=0,"",VLOOKUP(AE37,データベース!$A$29:$G$78,5))</f>
        <v/>
      </c>
      <c r="AL37" s="43" t="str">
        <f t="shared" si="14"/>
        <v>　</v>
      </c>
    </row>
    <row r="38" spans="1:38" ht="18" customHeight="1">
      <c r="A38" s="370"/>
      <c r="B38" s="174" t="str">
        <f t="shared" si="15"/>
        <v/>
      </c>
      <c r="C38" s="121"/>
      <c r="D38" s="382" t="str">
        <f>IF(AC38="","",VLOOKUP(AC38,データベース!$A$29:$U$78,2))</f>
        <v/>
      </c>
      <c r="E38" s="382"/>
      <c r="F38" s="93"/>
      <c r="G38" s="382" t="str">
        <f>IF(AC38="","",VLOOKUP(AC38,データベース!$A$29:$U$78,5))</f>
        <v/>
      </c>
      <c r="H38" s="382"/>
      <c r="I38" s="94"/>
      <c r="J38" s="361" t="str">
        <f>IF(AC38="","",VLOOKUP(AC38,データベース!$A$29:$U$78,8))</f>
        <v/>
      </c>
      <c r="K38" s="361"/>
      <c r="L38" s="361" t="str">
        <f>IF(AC38="","",VLOOKUP(AC38,データベース!$A$29:$U$78,10))</f>
        <v/>
      </c>
      <c r="M38" s="361"/>
      <c r="N38" s="361" t="str">
        <f>IF(AC38="","",VLOOKUP(AC38,データベース!$A$29:$U$78,12))</f>
        <v/>
      </c>
      <c r="O38" s="361"/>
      <c r="P38" s="95" t="str">
        <f>IF(AC38="","",VLOOKUP(AC38,データベース!$A$29:$U$78,14))</f>
        <v/>
      </c>
      <c r="Q38" s="96" t="str">
        <f t="shared" si="16"/>
        <v/>
      </c>
      <c r="R38" s="96" t="str">
        <f t="shared" si="17"/>
        <v/>
      </c>
      <c r="S38" s="96" t="str">
        <f t="shared" si="18"/>
        <v/>
      </c>
      <c r="T38" s="96" t="str">
        <f t="shared" si="19"/>
        <v/>
      </c>
      <c r="U38" s="96" t="str">
        <f t="shared" si="20"/>
        <v/>
      </c>
      <c r="V38" s="96" t="str">
        <f t="shared" si="21"/>
        <v/>
      </c>
      <c r="W38" s="96" t="str">
        <f t="shared" si="22"/>
        <v/>
      </c>
      <c r="X38" s="96" t="str">
        <f t="shared" si="23"/>
        <v/>
      </c>
      <c r="Y38" s="96" t="str">
        <f t="shared" si="24"/>
        <v/>
      </c>
      <c r="Z38" s="122"/>
      <c r="AA38" s="98"/>
      <c r="AB38" s="380"/>
      <c r="AC38" s="2"/>
      <c r="AE38" s="41">
        <v>26</v>
      </c>
      <c r="AF38" s="41">
        <f t="shared" si="11"/>
        <v>0</v>
      </c>
      <c r="AG38" s="41">
        <f t="shared" si="1"/>
        <v>0</v>
      </c>
      <c r="AH38" s="41">
        <f t="shared" si="12"/>
        <v>0</v>
      </c>
      <c r="AI38" s="41">
        <f t="shared" si="13"/>
        <v>0</v>
      </c>
      <c r="AJ38" s="42" t="str">
        <f>IF(VLOOKUP(AE38,データベース!$A$29:$G$78,2)=0,"",VLOOKUP(AE38,データベース!$A$29:$G$78,2))</f>
        <v/>
      </c>
      <c r="AK38" s="42" t="str">
        <f>IF(VLOOKUP(AE38,データベース!$A$29:$G$78,5)=0,"",VLOOKUP(AE38,データベース!$A$29:$G$78,5))</f>
        <v/>
      </c>
      <c r="AL38" s="43" t="str">
        <f t="shared" si="14"/>
        <v>　</v>
      </c>
    </row>
    <row r="39" spans="1:38" ht="18" customHeight="1" thickBot="1">
      <c r="A39" s="371"/>
      <c r="B39" s="175" t="str">
        <f t="shared" si="15"/>
        <v/>
      </c>
      <c r="C39" s="125"/>
      <c r="D39" s="408" t="str">
        <f>IF(AC39="","",VLOOKUP(AC39,データベース!$A$29:$U$78,2))</f>
        <v/>
      </c>
      <c r="E39" s="408"/>
      <c r="F39" s="101"/>
      <c r="G39" s="408" t="str">
        <f>IF(AC39="","",VLOOKUP(AC39,データベース!$A$29:$U$78,5))</f>
        <v/>
      </c>
      <c r="H39" s="408"/>
      <c r="I39" s="102"/>
      <c r="J39" s="383" t="str">
        <f>IF(AC39="","",VLOOKUP(AC39,データベース!$A$29:$U$78,8))</f>
        <v/>
      </c>
      <c r="K39" s="383"/>
      <c r="L39" s="383" t="str">
        <f>IF(AC39="","",VLOOKUP(AC39,データベース!$A$29:$U$78,10))</f>
        <v/>
      </c>
      <c r="M39" s="383"/>
      <c r="N39" s="383" t="str">
        <f>IF(AC39="","",VLOOKUP(AC39,データベース!$A$29:$U$78,12))</f>
        <v/>
      </c>
      <c r="O39" s="383"/>
      <c r="P39" s="103" t="str">
        <f>IF(AC39="","",VLOOKUP(AC39,データベース!$A$29:$U$78,14))</f>
        <v/>
      </c>
      <c r="Q39" s="104" t="str">
        <f t="shared" si="16"/>
        <v/>
      </c>
      <c r="R39" s="104" t="str">
        <f t="shared" si="17"/>
        <v/>
      </c>
      <c r="S39" s="104" t="str">
        <f t="shared" si="18"/>
        <v/>
      </c>
      <c r="T39" s="104" t="str">
        <f t="shared" si="19"/>
        <v/>
      </c>
      <c r="U39" s="104" t="str">
        <f t="shared" si="20"/>
        <v/>
      </c>
      <c r="V39" s="104" t="str">
        <f t="shared" si="21"/>
        <v/>
      </c>
      <c r="W39" s="104" t="str">
        <f t="shared" si="22"/>
        <v/>
      </c>
      <c r="X39" s="104" t="str">
        <f t="shared" si="23"/>
        <v/>
      </c>
      <c r="Y39" s="104" t="str">
        <f t="shared" si="24"/>
        <v/>
      </c>
      <c r="Z39" s="126"/>
      <c r="AA39" s="98"/>
      <c r="AB39" s="405"/>
      <c r="AC39" s="3"/>
      <c r="AE39" s="41">
        <v>27</v>
      </c>
      <c r="AF39" s="41">
        <f t="shared" si="11"/>
        <v>0</v>
      </c>
      <c r="AG39" s="41">
        <f t="shared" si="1"/>
        <v>0</v>
      </c>
      <c r="AH39" s="41">
        <f t="shared" si="12"/>
        <v>0</v>
      </c>
      <c r="AI39" s="41">
        <f t="shared" si="13"/>
        <v>0</v>
      </c>
      <c r="AJ39" s="42" t="str">
        <f>IF(VLOOKUP(AE39,データベース!$A$29:$G$78,2)=0,"",VLOOKUP(AE39,データベース!$A$29:$G$78,2))</f>
        <v/>
      </c>
      <c r="AK39" s="42" t="str">
        <f>IF(VLOOKUP(AE39,データベース!$A$29:$G$78,5)=0,"",VLOOKUP(AE39,データベース!$A$29:$G$78,5))</f>
        <v/>
      </c>
      <c r="AL39" s="43" t="str">
        <f t="shared" si="14"/>
        <v>　</v>
      </c>
    </row>
    <row r="40" spans="1:38" ht="18" customHeight="1">
      <c r="A40" s="369" t="s">
        <v>51</v>
      </c>
      <c r="B40" s="173" t="str">
        <f t="shared" si="15"/>
        <v/>
      </c>
      <c r="C40" s="127"/>
      <c r="D40" s="427" t="str">
        <f>IF(AC40="","",VLOOKUP(AC40,データベース!$A$29:$U$78,2))</f>
        <v/>
      </c>
      <c r="E40" s="427"/>
      <c r="F40" s="128"/>
      <c r="G40" s="427" t="str">
        <f>IF(AC40="","",VLOOKUP(AC40,データベース!$A$29:$U$78,5))</f>
        <v/>
      </c>
      <c r="H40" s="427"/>
      <c r="I40" s="129"/>
      <c r="J40" s="410" t="str">
        <f>IF(AC40="","",VLOOKUP(AC40,データベース!$A$29:$U$78,8))</f>
        <v/>
      </c>
      <c r="K40" s="410"/>
      <c r="L40" s="410" t="str">
        <f>IF(AC40="","",VLOOKUP(AC40,データベース!$A$29:$U$78,10))</f>
        <v/>
      </c>
      <c r="M40" s="410"/>
      <c r="N40" s="410" t="str">
        <f>IF(AC40="","",VLOOKUP(AC40,データベース!$A$29:$U$78,12))</f>
        <v/>
      </c>
      <c r="O40" s="410"/>
      <c r="P40" s="130" t="str">
        <f>IF(AC40="","",VLOOKUP(AC40,データベース!$A$29:$U$78,14))</f>
        <v/>
      </c>
      <c r="Q40" s="66" t="str">
        <f t="shared" si="16"/>
        <v/>
      </c>
      <c r="R40" s="66" t="str">
        <f t="shared" si="17"/>
        <v/>
      </c>
      <c r="S40" s="66" t="str">
        <f t="shared" si="18"/>
        <v/>
      </c>
      <c r="T40" s="66" t="str">
        <f t="shared" si="19"/>
        <v/>
      </c>
      <c r="U40" s="66" t="str">
        <f t="shared" si="20"/>
        <v/>
      </c>
      <c r="V40" s="66" t="str">
        <f t="shared" si="21"/>
        <v/>
      </c>
      <c r="W40" s="66" t="str">
        <f t="shared" si="22"/>
        <v/>
      </c>
      <c r="X40" s="66" t="str">
        <f t="shared" si="23"/>
        <v/>
      </c>
      <c r="Y40" s="66" t="str">
        <f t="shared" si="24"/>
        <v/>
      </c>
      <c r="Z40" s="131"/>
      <c r="AA40" s="98"/>
      <c r="AB40" s="409">
        <v>57</v>
      </c>
      <c r="AC40" s="4"/>
      <c r="AE40" s="41">
        <v>28</v>
      </c>
      <c r="AF40" s="41">
        <f t="shared" si="11"/>
        <v>0</v>
      </c>
      <c r="AG40" s="41">
        <f t="shared" si="1"/>
        <v>0</v>
      </c>
      <c r="AH40" s="41">
        <f t="shared" si="12"/>
        <v>0</v>
      </c>
      <c r="AI40" s="41">
        <f t="shared" si="13"/>
        <v>0</v>
      </c>
      <c r="AJ40" s="42" t="str">
        <f>IF(VLOOKUP(AE40,データベース!$A$29:$G$78,2)=0,"",VLOOKUP(AE40,データベース!$A$29:$G$78,2))</f>
        <v/>
      </c>
      <c r="AK40" s="42" t="str">
        <f>IF(VLOOKUP(AE40,データベース!$A$29:$G$78,5)=0,"",VLOOKUP(AE40,データベース!$A$29:$G$78,5))</f>
        <v/>
      </c>
      <c r="AL40" s="43" t="str">
        <f t="shared" si="14"/>
        <v>　</v>
      </c>
    </row>
    <row r="41" spans="1:38" ht="18" customHeight="1">
      <c r="A41" s="370"/>
      <c r="B41" s="174" t="str">
        <f t="shared" si="15"/>
        <v/>
      </c>
      <c r="C41" s="121"/>
      <c r="D41" s="382" t="str">
        <f>IF(AC41="","",VLOOKUP(AC41,データベース!$A$29:$U$78,2))</f>
        <v/>
      </c>
      <c r="E41" s="382"/>
      <c r="F41" s="93"/>
      <c r="G41" s="382" t="str">
        <f>IF(AC41="","",VLOOKUP(AC41,データベース!$A$29:$U$78,5))</f>
        <v/>
      </c>
      <c r="H41" s="382"/>
      <c r="I41" s="94"/>
      <c r="J41" s="361" t="str">
        <f>IF(AC41="","",VLOOKUP(AC41,データベース!$A$29:$U$78,8))</f>
        <v/>
      </c>
      <c r="K41" s="361"/>
      <c r="L41" s="361" t="str">
        <f>IF(AC41="","",VLOOKUP(AC41,データベース!$A$29:$U$78,10))</f>
        <v/>
      </c>
      <c r="M41" s="361"/>
      <c r="N41" s="361" t="str">
        <f>IF(AC41="","",VLOOKUP(AC41,データベース!$A$29:$U$78,12))</f>
        <v/>
      </c>
      <c r="O41" s="361"/>
      <c r="P41" s="95" t="str">
        <f>IF(AC41="","",VLOOKUP(AC41,データベース!$A$29:$U$78,14))</f>
        <v/>
      </c>
      <c r="Q41" s="96" t="str">
        <f t="shared" si="16"/>
        <v/>
      </c>
      <c r="R41" s="96" t="str">
        <f t="shared" si="17"/>
        <v/>
      </c>
      <c r="S41" s="96" t="str">
        <f t="shared" si="18"/>
        <v/>
      </c>
      <c r="T41" s="96" t="str">
        <f t="shared" si="19"/>
        <v/>
      </c>
      <c r="U41" s="96" t="str">
        <f t="shared" si="20"/>
        <v/>
      </c>
      <c r="V41" s="96" t="str">
        <f t="shared" si="21"/>
        <v/>
      </c>
      <c r="W41" s="96" t="str">
        <f t="shared" si="22"/>
        <v/>
      </c>
      <c r="X41" s="96" t="str">
        <f t="shared" si="23"/>
        <v/>
      </c>
      <c r="Y41" s="96" t="str">
        <f t="shared" si="24"/>
        <v/>
      </c>
      <c r="Z41" s="122"/>
      <c r="AA41" s="98"/>
      <c r="AB41" s="380"/>
      <c r="AC41" s="2"/>
      <c r="AE41" s="41">
        <v>29</v>
      </c>
      <c r="AF41" s="41">
        <f t="shared" si="11"/>
        <v>0</v>
      </c>
      <c r="AG41" s="41">
        <f t="shared" si="1"/>
        <v>0</v>
      </c>
      <c r="AH41" s="41">
        <f t="shared" si="12"/>
        <v>0</v>
      </c>
      <c r="AI41" s="41">
        <f t="shared" si="13"/>
        <v>0</v>
      </c>
      <c r="AJ41" s="42" t="str">
        <f>IF(VLOOKUP(AE41,データベース!$A$29:$G$78,2)=0,"",VLOOKUP(AE41,データベース!$A$29:$G$78,2))</f>
        <v/>
      </c>
      <c r="AK41" s="42" t="str">
        <f>IF(VLOOKUP(AE41,データベース!$A$29:$G$78,5)=0,"",VLOOKUP(AE41,データベース!$A$29:$G$78,5))</f>
        <v/>
      </c>
      <c r="AL41" s="43" t="str">
        <f t="shared" si="14"/>
        <v>　</v>
      </c>
    </row>
    <row r="42" spans="1:38" ht="18" customHeight="1">
      <c r="A42" s="370"/>
      <c r="B42" s="174" t="str">
        <f t="shared" si="15"/>
        <v/>
      </c>
      <c r="C42" s="121"/>
      <c r="D42" s="382" t="str">
        <f>IF(AC42="","",VLOOKUP(AC42,データベース!$A$29:$U$78,2))</f>
        <v/>
      </c>
      <c r="E42" s="382"/>
      <c r="F42" s="93"/>
      <c r="G42" s="382" t="str">
        <f>IF(AC42="","",VLOOKUP(AC42,データベース!$A$29:$U$78,5))</f>
        <v/>
      </c>
      <c r="H42" s="382"/>
      <c r="I42" s="94"/>
      <c r="J42" s="361" t="str">
        <f>IF(AC42="","",VLOOKUP(AC42,データベース!$A$29:$U$78,8))</f>
        <v/>
      </c>
      <c r="K42" s="361"/>
      <c r="L42" s="361" t="str">
        <f>IF(AC42="","",VLOOKUP(AC42,データベース!$A$29:$U$78,10))</f>
        <v/>
      </c>
      <c r="M42" s="361"/>
      <c r="N42" s="361" t="str">
        <f>IF(AC42="","",VLOOKUP(AC42,データベース!$A$29:$U$78,12))</f>
        <v/>
      </c>
      <c r="O42" s="361"/>
      <c r="P42" s="95" t="str">
        <f>IF(AC42="","",VLOOKUP(AC42,データベース!$A$29:$U$78,14))</f>
        <v/>
      </c>
      <c r="Q42" s="96" t="str">
        <f t="shared" si="16"/>
        <v/>
      </c>
      <c r="R42" s="96" t="str">
        <f t="shared" si="17"/>
        <v/>
      </c>
      <c r="S42" s="96" t="str">
        <f t="shared" si="18"/>
        <v/>
      </c>
      <c r="T42" s="96" t="str">
        <f t="shared" si="19"/>
        <v/>
      </c>
      <c r="U42" s="96" t="str">
        <f t="shared" si="20"/>
        <v/>
      </c>
      <c r="V42" s="96" t="str">
        <f t="shared" si="21"/>
        <v/>
      </c>
      <c r="W42" s="96" t="str">
        <f t="shared" si="22"/>
        <v/>
      </c>
      <c r="X42" s="96" t="str">
        <f t="shared" si="23"/>
        <v/>
      </c>
      <c r="Y42" s="96" t="str">
        <f t="shared" si="24"/>
        <v/>
      </c>
      <c r="Z42" s="122"/>
      <c r="AA42" s="98"/>
      <c r="AB42" s="380"/>
      <c r="AC42" s="2"/>
      <c r="AE42" s="41">
        <v>30</v>
      </c>
      <c r="AF42" s="41">
        <f t="shared" si="11"/>
        <v>0</v>
      </c>
      <c r="AG42" s="41">
        <f t="shared" si="1"/>
        <v>0</v>
      </c>
      <c r="AH42" s="41">
        <f t="shared" si="12"/>
        <v>0</v>
      </c>
      <c r="AI42" s="41">
        <f t="shared" si="13"/>
        <v>0</v>
      </c>
      <c r="AJ42" s="42" t="str">
        <f>IF(VLOOKUP(AE42,データベース!$A$29:$G$78,2)=0,"",VLOOKUP(AE42,データベース!$A$29:$G$78,2))</f>
        <v/>
      </c>
      <c r="AK42" s="42" t="str">
        <f>IF(VLOOKUP(AE42,データベース!$A$29:$G$78,5)=0,"",VLOOKUP(AE42,データベース!$A$29:$G$78,5))</f>
        <v/>
      </c>
      <c r="AL42" s="43" t="str">
        <f t="shared" si="14"/>
        <v>　</v>
      </c>
    </row>
    <row r="43" spans="1:38" ht="18" customHeight="1" thickBot="1">
      <c r="A43" s="371"/>
      <c r="B43" s="175" t="str">
        <f t="shared" si="15"/>
        <v/>
      </c>
      <c r="C43" s="125"/>
      <c r="D43" s="408" t="str">
        <f>IF(AC43="","",VLOOKUP(AC43,データベース!$A$29:$U$78,2))</f>
        <v/>
      </c>
      <c r="E43" s="408"/>
      <c r="F43" s="101"/>
      <c r="G43" s="408" t="str">
        <f>IF(AC43="","",VLOOKUP(AC43,データベース!$A$29:$U$78,5))</f>
        <v/>
      </c>
      <c r="H43" s="408"/>
      <c r="I43" s="102"/>
      <c r="J43" s="383" t="str">
        <f>IF(AC43="","",VLOOKUP(AC43,データベース!$A$29:$U$78,8))</f>
        <v/>
      </c>
      <c r="K43" s="383"/>
      <c r="L43" s="383" t="str">
        <f>IF(AC43="","",VLOOKUP(AC43,データベース!$A$29:$U$78,10))</f>
        <v/>
      </c>
      <c r="M43" s="383"/>
      <c r="N43" s="383" t="str">
        <f>IF(AC43="","",VLOOKUP(AC43,データベース!$A$29:$U$78,12))</f>
        <v/>
      </c>
      <c r="O43" s="383"/>
      <c r="P43" s="103" t="str">
        <f>IF(AC43="","",VLOOKUP(AC43,データベース!$A$29:$U$78,14))</f>
        <v/>
      </c>
      <c r="Q43" s="104" t="str">
        <f t="shared" si="16"/>
        <v/>
      </c>
      <c r="R43" s="104" t="str">
        <f t="shared" si="17"/>
        <v/>
      </c>
      <c r="S43" s="104" t="str">
        <f t="shared" si="18"/>
        <v/>
      </c>
      <c r="T43" s="104" t="str">
        <f t="shared" si="19"/>
        <v/>
      </c>
      <c r="U43" s="104" t="str">
        <f t="shared" si="20"/>
        <v/>
      </c>
      <c r="V43" s="104" t="str">
        <f t="shared" si="21"/>
        <v/>
      </c>
      <c r="W43" s="104" t="str">
        <f t="shared" si="22"/>
        <v/>
      </c>
      <c r="X43" s="104" t="str">
        <f t="shared" si="23"/>
        <v/>
      </c>
      <c r="Y43" s="104" t="str">
        <f t="shared" si="24"/>
        <v/>
      </c>
      <c r="Z43" s="126"/>
      <c r="AA43" s="98"/>
      <c r="AB43" s="405"/>
      <c r="AC43" s="3"/>
      <c r="AE43" s="41">
        <v>31</v>
      </c>
      <c r="AF43" s="41">
        <f t="shared" si="11"/>
        <v>0</v>
      </c>
      <c r="AG43" s="41">
        <f t="shared" si="1"/>
        <v>0</v>
      </c>
      <c r="AH43" s="41">
        <f t="shared" si="12"/>
        <v>0</v>
      </c>
      <c r="AI43" s="41">
        <f t="shared" si="13"/>
        <v>0</v>
      </c>
      <c r="AJ43" s="42" t="str">
        <f>IF(VLOOKUP(AE43,データベース!$A$29:$G$78,2)=0,"",VLOOKUP(AE43,データベース!$A$29:$G$78,2))</f>
        <v/>
      </c>
      <c r="AK43" s="42" t="str">
        <f>IF(VLOOKUP(AE43,データベース!$A$29:$G$78,5)=0,"",VLOOKUP(AE43,データベース!$A$29:$G$78,5))</f>
        <v/>
      </c>
      <c r="AL43" s="43" t="str">
        <f t="shared" si="14"/>
        <v>　</v>
      </c>
    </row>
    <row r="44" spans="1:38" ht="18" customHeight="1">
      <c r="A44" s="369" t="s">
        <v>39</v>
      </c>
      <c r="B44" s="173" t="str">
        <f t="shared" si="15"/>
        <v/>
      </c>
      <c r="C44" s="127"/>
      <c r="D44" s="427" t="str">
        <f>IF(AC44="","",VLOOKUP(AC44,データベース!$A$29:$U$78,2))</f>
        <v/>
      </c>
      <c r="E44" s="427"/>
      <c r="F44" s="128"/>
      <c r="G44" s="427" t="str">
        <f>IF(AC44="","",VLOOKUP(AC44,データベース!$A$29:$U$78,5))</f>
        <v/>
      </c>
      <c r="H44" s="427"/>
      <c r="I44" s="129"/>
      <c r="J44" s="410" t="str">
        <f>IF(AC44="","",VLOOKUP(AC44,データベース!$A$29:$U$78,8))</f>
        <v/>
      </c>
      <c r="K44" s="410"/>
      <c r="L44" s="410" t="str">
        <f>IF(AC44="","",VLOOKUP(AC44,データベース!$A$29:$U$78,10))</f>
        <v/>
      </c>
      <c r="M44" s="410"/>
      <c r="N44" s="410" t="str">
        <f>IF(AC44="","",VLOOKUP(AC44,データベース!$A$29:$U$78,12))</f>
        <v/>
      </c>
      <c r="O44" s="410"/>
      <c r="P44" s="130" t="str">
        <f>IF(AC44="","",VLOOKUP(AC44,データベース!$A$29:$U$78,14))</f>
        <v/>
      </c>
      <c r="Q44" s="66" t="str">
        <f t="shared" si="16"/>
        <v/>
      </c>
      <c r="R44" s="66" t="str">
        <f t="shared" si="17"/>
        <v/>
      </c>
      <c r="S44" s="66" t="str">
        <f t="shared" si="18"/>
        <v/>
      </c>
      <c r="T44" s="66" t="str">
        <f t="shared" si="19"/>
        <v/>
      </c>
      <c r="U44" s="66" t="str">
        <f t="shared" si="20"/>
        <v/>
      </c>
      <c r="V44" s="66" t="str">
        <f t="shared" si="21"/>
        <v/>
      </c>
      <c r="W44" s="66" t="str">
        <f t="shared" si="22"/>
        <v/>
      </c>
      <c r="X44" s="66" t="str">
        <f t="shared" si="23"/>
        <v/>
      </c>
      <c r="Y44" s="66" t="str">
        <f t="shared" si="24"/>
        <v/>
      </c>
      <c r="Z44" s="131"/>
      <c r="AA44" s="98"/>
      <c r="AB44" s="409">
        <v>52</v>
      </c>
      <c r="AC44" s="4"/>
      <c r="AE44" s="41">
        <v>32</v>
      </c>
      <c r="AF44" s="41">
        <f t="shared" si="11"/>
        <v>0</v>
      </c>
      <c r="AG44" s="41">
        <f t="shared" si="1"/>
        <v>0</v>
      </c>
      <c r="AH44" s="41">
        <f t="shared" si="12"/>
        <v>0</v>
      </c>
      <c r="AI44" s="41">
        <f t="shared" si="13"/>
        <v>0</v>
      </c>
      <c r="AJ44" s="42" t="str">
        <f>IF(VLOOKUP(AE44,データベース!$A$29:$G$78,2)=0,"",VLOOKUP(AE44,データベース!$A$29:$G$78,2))</f>
        <v/>
      </c>
      <c r="AK44" s="42" t="str">
        <f>IF(VLOOKUP(AE44,データベース!$A$29:$G$78,5)=0,"",VLOOKUP(AE44,データベース!$A$29:$G$78,5))</f>
        <v/>
      </c>
      <c r="AL44" s="43" t="str">
        <f t="shared" si="14"/>
        <v>　</v>
      </c>
    </row>
    <row r="45" spans="1:38" ht="18" customHeight="1">
      <c r="A45" s="370"/>
      <c r="B45" s="174" t="str">
        <f t="shared" si="15"/>
        <v/>
      </c>
      <c r="C45" s="121"/>
      <c r="D45" s="382" t="str">
        <f>IF(AC45="","",VLOOKUP(AC45,データベース!$A$29:$U$78,2))</f>
        <v/>
      </c>
      <c r="E45" s="382"/>
      <c r="F45" s="93"/>
      <c r="G45" s="382" t="str">
        <f>IF(AC45="","",VLOOKUP(AC45,データベース!$A$29:$U$78,5))</f>
        <v/>
      </c>
      <c r="H45" s="382"/>
      <c r="I45" s="94"/>
      <c r="J45" s="361" t="str">
        <f>IF(AC45="","",VLOOKUP(AC45,データベース!$A$29:$U$78,8))</f>
        <v/>
      </c>
      <c r="K45" s="361"/>
      <c r="L45" s="361" t="str">
        <f>IF(AC45="","",VLOOKUP(AC45,データベース!$A$29:$U$78,10))</f>
        <v/>
      </c>
      <c r="M45" s="361"/>
      <c r="N45" s="361" t="str">
        <f>IF(AC45="","",VLOOKUP(AC45,データベース!$A$29:$U$78,12))</f>
        <v/>
      </c>
      <c r="O45" s="361"/>
      <c r="P45" s="95" t="str">
        <f>IF(AC45="","",VLOOKUP(AC45,データベース!$A$29:$U$78,14))</f>
        <v/>
      </c>
      <c r="Q45" s="96" t="str">
        <f t="shared" si="16"/>
        <v/>
      </c>
      <c r="R45" s="96" t="str">
        <f t="shared" si="17"/>
        <v/>
      </c>
      <c r="S45" s="96" t="str">
        <f t="shared" si="18"/>
        <v/>
      </c>
      <c r="T45" s="96" t="str">
        <f t="shared" si="19"/>
        <v/>
      </c>
      <c r="U45" s="96" t="str">
        <f t="shared" si="20"/>
        <v/>
      </c>
      <c r="V45" s="96" t="str">
        <f t="shared" si="21"/>
        <v/>
      </c>
      <c r="W45" s="96" t="str">
        <f t="shared" si="22"/>
        <v/>
      </c>
      <c r="X45" s="96" t="str">
        <f t="shared" si="23"/>
        <v/>
      </c>
      <c r="Y45" s="96" t="str">
        <f t="shared" si="24"/>
        <v/>
      </c>
      <c r="Z45" s="122"/>
      <c r="AA45" s="98"/>
      <c r="AB45" s="380"/>
      <c r="AC45" s="2"/>
      <c r="AE45" s="41">
        <v>33</v>
      </c>
      <c r="AF45" s="41">
        <f t="shared" si="11"/>
        <v>0</v>
      </c>
      <c r="AG45" s="41">
        <f t="shared" si="1"/>
        <v>0</v>
      </c>
      <c r="AH45" s="41">
        <f t="shared" si="12"/>
        <v>0</v>
      </c>
      <c r="AI45" s="41">
        <f t="shared" si="13"/>
        <v>0</v>
      </c>
      <c r="AJ45" s="42" t="str">
        <f>IF(VLOOKUP(AE45,データベース!$A$29:$G$78,2)=0,"",VLOOKUP(AE45,データベース!$A$29:$G$78,2))</f>
        <v/>
      </c>
      <c r="AK45" s="42" t="str">
        <f>IF(VLOOKUP(AE45,データベース!$A$29:$G$78,5)=0,"",VLOOKUP(AE45,データベース!$A$29:$G$78,5))</f>
        <v/>
      </c>
      <c r="AL45" s="43" t="str">
        <f t="shared" si="14"/>
        <v>　</v>
      </c>
    </row>
    <row r="46" spans="1:38" ht="18" customHeight="1">
      <c r="A46" s="370"/>
      <c r="B46" s="174" t="str">
        <f t="shared" si="15"/>
        <v/>
      </c>
      <c r="C46" s="121"/>
      <c r="D46" s="382" t="str">
        <f>IF(AC46="","",VLOOKUP(AC46,データベース!$A$29:$U$78,2))</f>
        <v/>
      </c>
      <c r="E46" s="382"/>
      <c r="F46" s="93"/>
      <c r="G46" s="382" t="str">
        <f>IF(AC46="","",VLOOKUP(AC46,データベース!$A$29:$U$78,5))</f>
        <v/>
      </c>
      <c r="H46" s="382"/>
      <c r="I46" s="94"/>
      <c r="J46" s="361" t="str">
        <f>IF(AC46="","",VLOOKUP(AC46,データベース!$A$29:$U$78,8))</f>
        <v/>
      </c>
      <c r="K46" s="361"/>
      <c r="L46" s="361" t="str">
        <f>IF(AC46="","",VLOOKUP(AC46,データベース!$A$29:$U$78,10))</f>
        <v/>
      </c>
      <c r="M46" s="361"/>
      <c r="N46" s="361" t="str">
        <f>IF(AC46="","",VLOOKUP(AC46,データベース!$A$29:$U$78,12))</f>
        <v/>
      </c>
      <c r="O46" s="361"/>
      <c r="P46" s="95" t="str">
        <f>IF(AC46="","",VLOOKUP(AC46,データベース!$A$29:$U$78,14))</f>
        <v/>
      </c>
      <c r="Q46" s="96" t="str">
        <f t="shared" si="16"/>
        <v/>
      </c>
      <c r="R46" s="96" t="str">
        <f t="shared" si="17"/>
        <v/>
      </c>
      <c r="S46" s="96" t="str">
        <f t="shared" si="18"/>
        <v/>
      </c>
      <c r="T46" s="96" t="str">
        <f t="shared" si="19"/>
        <v/>
      </c>
      <c r="U46" s="96" t="str">
        <f t="shared" si="20"/>
        <v/>
      </c>
      <c r="V46" s="96" t="str">
        <f t="shared" si="21"/>
        <v/>
      </c>
      <c r="W46" s="96" t="str">
        <f t="shared" si="22"/>
        <v/>
      </c>
      <c r="X46" s="96" t="str">
        <f t="shared" si="23"/>
        <v/>
      </c>
      <c r="Y46" s="96" t="str">
        <f t="shared" si="24"/>
        <v/>
      </c>
      <c r="Z46" s="122"/>
      <c r="AA46" s="98"/>
      <c r="AB46" s="380"/>
      <c r="AC46" s="2"/>
      <c r="AE46" s="41">
        <v>34</v>
      </c>
      <c r="AF46" s="41">
        <f t="shared" si="11"/>
        <v>0</v>
      </c>
      <c r="AG46" s="41">
        <f t="shared" si="1"/>
        <v>0</v>
      </c>
      <c r="AH46" s="41">
        <f t="shared" si="12"/>
        <v>0</v>
      </c>
      <c r="AI46" s="41">
        <f t="shared" si="13"/>
        <v>0</v>
      </c>
      <c r="AJ46" s="42" t="str">
        <f>IF(VLOOKUP(AE46,データベース!$A$29:$G$78,2)=0,"",VLOOKUP(AE46,データベース!$A$29:$G$78,2))</f>
        <v/>
      </c>
      <c r="AK46" s="42" t="str">
        <f>IF(VLOOKUP(AE46,データベース!$A$29:$G$78,5)=0,"",VLOOKUP(AE46,データベース!$A$29:$G$78,5))</f>
        <v/>
      </c>
      <c r="AL46" s="43" t="str">
        <f t="shared" si="14"/>
        <v>　</v>
      </c>
    </row>
    <row r="47" spans="1:38" ht="18" customHeight="1" thickBot="1">
      <c r="A47" s="371"/>
      <c r="B47" s="175" t="str">
        <f t="shared" si="15"/>
        <v/>
      </c>
      <c r="C47" s="125"/>
      <c r="D47" s="408" t="str">
        <f>IF(AC47="","",VLOOKUP(AC47,データベース!$A$29:$U$78,2))</f>
        <v/>
      </c>
      <c r="E47" s="408"/>
      <c r="F47" s="101"/>
      <c r="G47" s="408" t="str">
        <f>IF(AC47="","",VLOOKUP(AC47,データベース!$A$29:$U$78,5))</f>
        <v/>
      </c>
      <c r="H47" s="408"/>
      <c r="I47" s="102"/>
      <c r="J47" s="383" t="str">
        <f>IF(AC47="","",VLOOKUP(AC47,データベース!$A$29:$U$78,8))</f>
        <v/>
      </c>
      <c r="K47" s="383"/>
      <c r="L47" s="383" t="str">
        <f>IF(AC47="","",VLOOKUP(AC47,データベース!$A$29:$U$78,10))</f>
        <v/>
      </c>
      <c r="M47" s="383"/>
      <c r="N47" s="383" t="str">
        <f>IF(AC47="","",VLOOKUP(AC47,データベース!$A$29:$U$78,12))</f>
        <v/>
      </c>
      <c r="O47" s="383"/>
      <c r="P47" s="103" t="str">
        <f>IF(AC47="","",VLOOKUP(AC47,データベース!$A$29:$U$78,14))</f>
        <v/>
      </c>
      <c r="Q47" s="104" t="str">
        <f t="shared" si="16"/>
        <v/>
      </c>
      <c r="R47" s="104" t="str">
        <f t="shared" si="17"/>
        <v/>
      </c>
      <c r="S47" s="104" t="str">
        <f t="shared" si="18"/>
        <v/>
      </c>
      <c r="T47" s="104" t="str">
        <f t="shared" si="19"/>
        <v/>
      </c>
      <c r="U47" s="104" t="str">
        <f t="shared" si="20"/>
        <v/>
      </c>
      <c r="V47" s="104" t="str">
        <f t="shared" si="21"/>
        <v/>
      </c>
      <c r="W47" s="104" t="str">
        <f t="shared" si="22"/>
        <v/>
      </c>
      <c r="X47" s="104" t="str">
        <f t="shared" si="23"/>
        <v/>
      </c>
      <c r="Y47" s="104" t="str">
        <f t="shared" si="24"/>
        <v/>
      </c>
      <c r="Z47" s="126"/>
      <c r="AA47" s="98"/>
      <c r="AB47" s="405"/>
      <c r="AC47" s="3"/>
      <c r="AE47" s="41">
        <v>35</v>
      </c>
      <c r="AF47" s="41">
        <f t="shared" si="11"/>
        <v>0</v>
      </c>
      <c r="AG47" s="41">
        <f t="shared" si="1"/>
        <v>0</v>
      </c>
      <c r="AH47" s="41">
        <f t="shared" si="12"/>
        <v>0</v>
      </c>
      <c r="AI47" s="41">
        <f t="shared" si="13"/>
        <v>0</v>
      </c>
      <c r="AJ47" s="42" t="str">
        <f>IF(VLOOKUP(AE47,データベース!$A$29:$G$78,2)=0,"",VLOOKUP(AE47,データベース!$A$29:$G$78,2))</f>
        <v/>
      </c>
      <c r="AK47" s="42" t="str">
        <f>IF(VLOOKUP(AE47,データベース!$A$29:$G$78,5)=0,"",VLOOKUP(AE47,データベース!$A$29:$G$78,5))</f>
        <v/>
      </c>
      <c r="AL47" s="43" t="str">
        <f t="shared" si="14"/>
        <v>　</v>
      </c>
    </row>
    <row r="48" spans="1:38" ht="18" customHeight="1">
      <c r="A48" s="369" t="s">
        <v>40</v>
      </c>
      <c r="B48" s="173" t="str">
        <f t="shared" si="15"/>
        <v/>
      </c>
      <c r="C48" s="127"/>
      <c r="D48" s="427" t="str">
        <f>IF(AC48="","",VLOOKUP(AC48,データベース!$A$29:$U$78,2))</f>
        <v/>
      </c>
      <c r="E48" s="427"/>
      <c r="F48" s="128"/>
      <c r="G48" s="427" t="str">
        <f>IF(AC48="","",VLOOKUP(AC48,データベース!$A$29:$U$78,5))</f>
        <v/>
      </c>
      <c r="H48" s="427"/>
      <c r="I48" s="129"/>
      <c r="J48" s="410" t="str">
        <f>IF(AC48="","",VLOOKUP(AC48,データベース!$A$29:$U$78,8))</f>
        <v/>
      </c>
      <c r="K48" s="410"/>
      <c r="L48" s="410" t="str">
        <f>IF(AC48="","",VLOOKUP(AC48,データベース!$A$29:$U$78,10))</f>
        <v/>
      </c>
      <c r="M48" s="410"/>
      <c r="N48" s="410" t="str">
        <f>IF(AC48="","",VLOOKUP(AC48,データベース!$A$29:$U$78,12))</f>
        <v/>
      </c>
      <c r="O48" s="410"/>
      <c r="P48" s="130" t="str">
        <f>IF(AC48="","",VLOOKUP(AC48,データベース!$A$29:$U$78,14))</f>
        <v/>
      </c>
      <c r="Q48" s="66" t="str">
        <f t="shared" si="16"/>
        <v/>
      </c>
      <c r="R48" s="66" t="str">
        <f t="shared" si="17"/>
        <v/>
      </c>
      <c r="S48" s="66" t="str">
        <f t="shared" si="18"/>
        <v/>
      </c>
      <c r="T48" s="66" t="str">
        <f t="shared" si="19"/>
        <v/>
      </c>
      <c r="U48" s="66" t="str">
        <f t="shared" si="20"/>
        <v/>
      </c>
      <c r="V48" s="66" t="str">
        <f t="shared" si="21"/>
        <v/>
      </c>
      <c r="W48" s="66" t="str">
        <f t="shared" si="22"/>
        <v/>
      </c>
      <c r="X48" s="66" t="str">
        <f t="shared" si="23"/>
        <v/>
      </c>
      <c r="Y48" s="66" t="str">
        <f t="shared" si="24"/>
        <v/>
      </c>
      <c r="Z48" s="131"/>
      <c r="AA48" s="98"/>
      <c r="AB48" s="409">
        <v>48</v>
      </c>
      <c r="AC48" s="4"/>
      <c r="AE48" s="41">
        <v>36</v>
      </c>
      <c r="AF48" s="41">
        <f t="shared" si="11"/>
        <v>0</v>
      </c>
      <c r="AG48" s="41">
        <f t="shared" si="1"/>
        <v>0</v>
      </c>
      <c r="AH48" s="41">
        <f t="shared" si="12"/>
        <v>0</v>
      </c>
      <c r="AI48" s="41">
        <f t="shared" si="13"/>
        <v>0</v>
      </c>
      <c r="AJ48" s="42" t="str">
        <f>IF(VLOOKUP(AE48,データベース!$A$29:$G$78,2)=0,"",VLOOKUP(AE48,データベース!$A$29:$G$78,2))</f>
        <v/>
      </c>
      <c r="AK48" s="42" t="str">
        <f>IF(VLOOKUP(AE48,データベース!$A$29:$G$78,5)=0,"",VLOOKUP(AE48,データベース!$A$29:$G$78,5))</f>
        <v/>
      </c>
      <c r="AL48" s="43" t="str">
        <f t="shared" si="14"/>
        <v>　</v>
      </c>
    </row>
    <row r="49" spans="1:38" ht="18" customHeight="1">
      <c r="A49" s="370"/>
      <c r="B49" s="174" t="str">
        <f t="shared" si="15"/>
        <v/>
      </c>
      <c r="C49" s="121"/>
      <c r="D49" s="382" t="str">
        <f>IF(AC49="","",VLOOKUP(AC49,データベース!$A$29:$U$78,2))</f>
        <v/>
      </c>
      <c r="E49" s="382"/>
      <c r="F49" s="93"/>
      <c r="G49" s="382" t="str">
        <f>IF(AC49="","",VLOOKUP(AC49,データベース!$A$29:$U$78,5))</f>
        <v/>
      </c>
      <c r="H49" s="382"/>
      <c r="I49" s="94"/>
      <c r="J49" s="361" t="str">
        <f>IF(AC49="","",VLOOKUP(AC49,データベース!$A$29:$U$78,8))</f>
        <v/>
      </c>
      <c r="K49" s="361"/>
      <c r="L49" s="361" t="str">
        <f>IF(AC49="","",VLOOKUP(AC49,データベース!$A$29:$U$78,10))</f>
        <v/>
      </c>
      <c r="M49" s="361"/>
      <c r="N49" s="361" t="str">
        <f>IF(AC49="","",VLOOKUP(AC49,データベース!$A$29:$U$78,12))</f>
        <v/>
      </c>
      <c r="O49" s="361"/>
      <c r="P49" s="95" t="str">
        <f>IF(AC49="","",VLOOKUP(AC49,データベース!$A$29:$U$78,14))</f>
        <v/>
      </c>
      <c r="Q49" s="96" t="str">
        <f t="shared" si="16"/>
        <v/>
      </c>
      <c r="R49" s="96" t="str">
        <f t="shared" si="17"/>
        <v/>
      </c>
      <c r="S49" s="96" t="str">
        <f t="shared" si="18"/>
        <v/>
      </c>
      <c r="T49" s="96" t="str">
        <f t="shared" si="19"/>
        <v/>
      </c>
      <c r="U49" s="96" t="str">
        <f t="shared" si="20"/>
        <v/>
      </c>
      <c r="V49" s="96" t="str">
        <f t="shared" si="21"/>
        <v/>
      </c>
      <c r="W49" s="96" t="str">
        <f t="shared" si="22"/>
        <v/>
      </c>
      <c r="X49" s="96" t="str">
        <f t="shared" si="23"/>
        <v/>
      </c>
      <c r="Y49" s="96" t="str">
        <f t="shared" si="24"/>
        <v/>
      </c>
      <c r="Z49" s="122"/>
      <c r="AA49" s="98"/>
      <c r="AB49" s="380"/>
      <c r="AC49" s="2"/>
      <c r="AE49" s="41">
        <v>37</v>
      </c>
      <c r="AF49" s="41">
        <f t="shared" si="11"/>
        <v>0</v>
      </c>
      <c r="AG49" s="41">
        <f t="shared" si="1"/>
        <v>0</v>
      </c>
      <c r="AH49" s="41">
        <f t="shared" si="12"/>
        <v>0</v>
      </c>
      <c r="AI49" s="41">
        <f t="shared" si="13"/>
        <v>0</v>
      </c>
      <c r="AJ49" s="42" t="str">
        <f>IF(VLOOKUP(AE49,データベース!$A$29:$G$78,2)=0,"",VLOOKUP(AE49,データベース!$A$29:$G$78,2))</f>
        <v/>
      </c>
      <c r="AK49" s="42" t="str">
        <f>IF(VLOOKUP(AE49,データベース!$A$29:$G$78,5)=0,"",VLOOKUP(AE49,データベース!$A$29:$G$78,5))</f>
        <v/>
      </c>
      <c r="AL49" s="43" t="str">
        <f t="shared" si="14"/>
        <v>　</v>
      </c>
    </row>
    <row r="50" spans="1:38" ht="18" customHeight="1">
      <c r="A50" s="370"/>
      <c r="B50" s="174" t="str">
        <f t="shared" si="15"/>
        <v/>
      </c>
      <c r="C50" s="121"/>
      <c r="D50" s="382" t="str">
        <f>IF(AC50="","",VLOOKUP(AC50,データベース!$A$29:$U$78,2))</f>
        <v/>
      </c>
      <c r="E50" s="382"/>
      <c r="F50" s="93"/>
      <c r="G50" s="382" t="str">
        <f>IF(AC50="","",VLOOKUP(AC50,データベース!$A$29:$U$78,5))</f>
        <v/>
      </c>
      <c r="H50" s="382"/>
      <c r="I50" s="94"/>
      <c r="J50" s="361" t="str">
        <f>IF(AC50="","",VLOOKUP(AC50,データベース!$A$29:$U$78,8))</f>
        <v/>
      </c>
      <c r="K50" s="361"/>
      <c r="L50" s="361" t="str">
        <f>IF(AC50="","",VLOOKUP(AC50,データベース!$A$29:$U$78,10))</f>
        <v/>
      </c>
      <c r="M50" s="361"/>
      <c r="N50" s="361" t="str">
        <f>IF(AC50="","",VLOOKUP(AC50,データベース!$A$29:$U$78,12))</f>
        <v/>
      </c>
      <c r="O50" s="361"/>
      <c r="P50" s="95" t="str">
        <f>IF(AC50="","",VLOOKUP(AC50,データベース!$A$29:$U$78,14))</f>
        <v/>
      </c>
      <c r="Q50" s="96" t="str">
        <f t="shared" si="16"/>
        <v/>
      </c>
      <c r="R50" s="96" t="str">
        <f t="shared" si="17"/>
        <v/>
      </c>
      <c r="S50" s="96" t="str">
        <f t="shared" si="18"/>
        <v/>
      </c>
      <c r="T50" s="96" t="str">
        <f t="shared" si="19"/>
        <v/>
      </c>
      <c r="U50" s="96" t="str">
        <f t="shared" si="20"/>
        <v/>
      </c>
      <c r="V50" s="96" t="str">
        <f t="shared" si="21"/>
        <v/>
      </c>
      <c r="W50" s="96" t="str">
        <f t="shared" si="22"/>
        <v/>
      </c>
      <c r="X50" s="96" t="str">
        <f t="shared" si="23"/>
        <v/>
      </c>
      <c r="Y50" s="96" t="str">
        <f t="shared" si="24"/>
        <v/>
      </c>
      <c r="Z50" s="122"/>
      <c r="AA50" s="98"/>
      <c r="AB50" s="380"/>
      <c r="AC50" s="2"/>
      <c r="AE50" s="41">
        <v>38</v>
      </c>
      <c r="AF50" s="41">
        <f t="shared" si="11"/>
        <v>0</v>
      </c>
      <c r="AG50" s="41">
        <f t="shared" si="1"/>
        <v>0</v>
      </c>
      <c r="AH50" s="41">
        <f t="shared" si="12"/>
        <v>0</v>
      </c>
      <c r="AI50" s="41">
        <f t="shared" si="13"/>
        <v>0</v>
      </c>
      <c r="AJ50" s="42" t="str">
        <f>IF(VLOOKUP(AE50,データベース!$A$29:$G$78,2)=0,"",VLOOKUP(AE50,データベース!$A$29:$G$78,2))</f>
        <v/>
      </c>
      <c r="AK50" s="42" t="str">
        <f>IF(VLOOKUP(AE50,データベース!$A$29:$G$78,5)=0,"",VLOOKUP(AE50,データベース!$A$29:$G$78,5))</f>
        <v/>
      </c>
      <c r="AL50" s="43" t="str">
        <f t="shared" si="14"/>
        <v>　</v>
      </c>
    </row>
    <row r="51" spans="1:38" ht="18" customHeight="1" thickBot="1">
      <c r="A51" s="371"/>
      <c r="B51" s="175" t="str">
        <f t="shared" si="15"/>
        <v/>
      </c>
      <c r="C51" s="125"/>
      <c r="D51" s="408" t="str">
        <f>IF(AC51="","",VLOOKUP(AC51,データベース!$A$29:$U$78,2))</f>
        <v/>
      </c>
      <c r="E51" s="408"/>
      <c r="F51" s="101"/>
      <c r="G51" s="408" t="str">
        <f>IF(AC51="","",VLOOKUP(AC51,データベース!$A$29:$U$78,5))</f>
        <v/>
      </c>
      <c r="H51" s="408"/>
      <c r="I51" s="102"/>
      <c r="J51" s="383" t="str">
        <f>IF(AC51="","",VLOOKUP(AC51,データベース!$A$29:$U$78,8))</f>
        <v/>
      </c>
      <c r="K51" s="383"/>
      <c r="L51" s="383" t="str">
        <f>IF(AC51="","",VLOOKUP(AC51,データベース!$A$29:$U$78,10))</f>
        <v/>
      </c>
      <c r="M51" s="383"/>
      <c r="N51" s="383" t="str">
        <f>IF(AC51="","",VLOOKUP(AC51,データベース!$A$29:$U$78,12))</f>
        <v/>
      </c>
      <c r="O51" s="383"/>
      <c r="P51" s="103" t="str">
        <f>IF(AC51="","",VLOOKUP(AC51,データベース!$A$29:$U$78,14))</f>
        <v/>
      </c>
      <c r="Q51" s="104" t="str">
        <f t="shared" si="16"/>
        <v/>
      </c>
      <c r="R51" s="104" t="str">
        <f t="shared" si="17"/>
        <v/>
      </c>
      <c r="S51" s="104" t="str">
        <f t="shared" si="18"/>
        <v/>
      </c>
      <c r="T51" s="104" t="str">
        <f t="shared" si="19"/>
        <v/>
      </c>
      <c r="U51" s="104" t="str">
        <f t="shared" si="20"/>
        <v/>
      </c>
      <c r="V51" s="104" t="str">
        <f t="shared" si="21"/>
        <v/>
      </c>
      <c r="W51" s="104" t="str">
        <f t="shared" si="22"/>
        <v/>
      </c>
      <c r="X51" s="104" t="str">
        <f t="shared" si="23"/>
        <v/>
      </c>
      <c r="Y51" s="104" t="str">
        <f t="shared" si="24"/>
        <v/>
      </c>
      <c r="Z51" s="126"/>
      <c r="AA51" s="98"/>
      <c r="AB51" s="405"/>
      <c r="AC51" s="3"/>
      <c r="AE51" s="41">
        <v>39</v>
      </c>
      <c r="AF51" s="41">
        <f t="shared" si="11"/>
        <v>0</v>
      </c>
      <c r="AG51" s="41">
        <f t="shared" si="1"/>
        <v>0</v>
      </c>
      <c r="AH51" s="41">
        <f t="shared" si="12"/>
        <v>0</v>
      </c>
      <c r="AI51" s="41">
        <f t="shared" si="13"/>
        <v>0</v>
      </c>
      <c r="AJ51" s="42" t="str">
        <f>IF(VLOOKUP(AE51,データベース!$A$29:$G$78,2)=0,"",VLOOKUP(AE51,データベース!$A$29:$G$78,2))</f>
        <v/>
      </c>
      <c r="AK51" s="42" t="str">
        <f>IF(VLOOKUP(AE51,データベース!$A$29:$G$78,5)=0,"",VLOOKUP(AE51,データベース!$A$29:$G$78,5))</f>
        <v/>
      </c>
      <c r="AL51" s="43" t="str">
        <f t="shared" si="14"/>
        <v>　</v>
      </c>
    </row>
    <row r="52" spans="1:38" ht="18" customHeight="1">
      <c r="AA52" s="98"/>
      <c r="AE52" s="41">
        <v>40</v>
      </c>
      <c r="AF52" s="41">
        <f t="shared" si="11"/>
        <v>0</v>
      </c>
      <c r="AG52" s="41">
        <f t="shared" si="1"/>
        <v>0</v>
      </c>
      <c r="AH52" s="41">
        <f t="shared" si="12"/>
        <v>0</v>
      </c>
      <c r="AI52" s="41">
        <f t="shared" si="13"/>
        <v>0</v>
      </c>
      <c r="AJ52" s="42" t="str">
        <f>IF(VLOOKUP(AE52,データベース!$A$29:$G$78,2)=0,"",VLOOKUP(AE52,データベース!$A$29:$G$78,2))</f>
        <v/>
      </c>
      <c r="AK52" s="42" t="str">
        <f>IF(VLOOKUP(AE52,データベース!$A$29:$G$78,5)=0,"",VLOOKUP(AE52,データベース!$A$29:$G$78,5))</f>
        <v/>
      </c>
      <c r="AL52" s="43" t="str">
        <f t="shared" si="14"/>
        <v>　</v>
      </c>
    </row>
    <row r="53" spans="1:38" ht="18" customHeight="1" thickBot="1">
      <c r="AA53" s="32"/>
      <c r="AE53" s="41">
        <v>41</v>
      </c>
      <c r="AF53" s="41">
        <f t="shared" si="11"/>
        <v>0</v>
      </c>
      <c r="AG53" s="41">
        <f t="shared" si="1"/>
        <v>0</v>
      </c>
      <c r="AH53" s="41">
        <f t="shared" si="12"/>
        <v>0</v>
      </c>
      <c r="AI53" s="41">
        <f t="shared" si="13"/>
        <v>0</v>
      </c>
      <c r="AJ53" s="42" t="str">
        <f>IF(VLOOKUP(AE53,データベース!$A$29:$G$78,2)=0,"",VLOOKUP(AE53,データベース!$A$29:$G$78,2))</f>
        <v/>
      </c>
      <c r="AK53" s="42" t="str">
        <f>IF(VLOOKUP(AE53,データベース!$A$29:$G$78,5)=0,"",VLOOKUP(AE53,データベース!$A$29:$G$78,5))</f>
        <v/>
      </c>
      <c r="AL53" s="43" t="str">
        <f t="shared" si="14"/>
        <v>　</v>
      </c>
    </row>
    <row r="54" spans="1:38" ht="18" customHeight="1">
      <c r="A54" s="448" t="s">
        <v>60</v>
      </c>
      <c r="B54" s="449"/>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4"/>
      <c r="AA54" s="32"/>
      <c r="AE54" s="41">
        <v>42</v>
      </c>
      <c r="AF54" s="41">
        <f t="shared" si="11"/>
        <v>0</v>
      </c>
      <c r="AG54" s="41">
        <f t="shared" si="1"/>
        <v>0</v>
      </c>
      <c r="AH54" s="41">
        <f t="shared" si="12"/>
        <v>0</v>
      </c>
      <c r="AI54" s="41">
        <f t="shared" si="13"/>
        <v>0</v>
      </c>
      <c r="AJ54" s="42" t="str">
        <f>IF(VLOOKUP(AE54,データベース!$A$29:$G$78,2)=0,"",VLOOKUP(AE54,データベース!$A$29:$G$78,2))</f>
        <v/>
      </c>
      <c r="AK54" s="42" t="str">
        <f>IF(VLOOKUP(AE54,データベース!$A$29:$G$78,5)=0,"",VLOOKUP(AE54,データベース!$A$29:$G$78,5))</f>
        <v/>
      </c>
      <c r="AL54" s="43" t="str">
        <f t="shared" si="14"/>
        <v>　</v>
      </c>
    </row>
    <row r="55" spans="1:38" ht="18" customHeight="1">
      <c r="A55" s="411"/>
      <c r="B55" s="412"/>
      <c r="C55" s="32"/>
      <c r="D55" s="28" t="s">
        <v>12</v>
      </c>
      <c r="E55" s="32"/>
      <c r="F55" s="32"/>
      <c r="G55" s="32"/>
      <c r="H55" s="32"/>
      <c r="I55" s="32"/>
      <c r="J55" s="32"/>
      <c r="K55" s="32"/>
      <c r="L55" s="32"/>
      <c r="M55" s="32"/>
      <c r="N55" s="32"/>
      <c r="O55" s="32"/>
      <c r="P55" s="32"/>
      <c r="Q55" s="32"/>
      <c r="R55" s="32"/>
      <c r="S55" s="32"/>
      <c r="T55" s="32"/>
      <c r="U55" s="32"/>
      <c r="V55" s="32"/>
      <c r="W55" s="32"/>
      <c r="X55" s="32"/>
      <c r="Y55" s="32"/>
      <c r="Z55" s="135"/>
      <c r="AA55" s="32"/>
      <c r="AE55" s="41">
        <v>43</v>
      </c>
      <c r="AF55" s="41">
        <f t="shared" si="11"/>
        <v>0</v>
      </c>
      <c r="AG55" s="41">
        <f t="shared" si="1"/>
        <v>0</v>
      </c>
      <c r="AH55" s="41">
        <f t="shared" si="12"/>
        <v>0</v>
      </c>
      <c r="AI55" s="41">
        <f t="shared" si="13"/>
        <v>0</v>
      </c>
      <c r="AJ55" s="42" t="str">
        <f>IF(VLOOKUP(AE55,データベース!$A$29:$G$78,2)=0,"",VLOOKUP(AE55,データベース!$A$29:$G$78,2))</f>
        <v/>
      </c>
      <c r="AK55" s="42" t="str">
        <f>IF(VLOOKUP(AE55,データベース!$A$29:$G$78,5)=0,"",VLOOKUP(AE55,データベース!$A$29:$G$78,5))</f>
        <v/>
      </c>
      <c r="AL55" s="43" t="str">
        <f t="shared" si="14"/>
        <v>　</v>
      </c>
    </row>
    <row r="56" spans="1:38" ht="18" customHeight="1">
      <c r="A56" s="411"/>
      <c r="B56" s="412"/>
      <c r="C56" s="32"/>
      <c r="D56" s="428">
        <f ca="1">TODAY()</f>
        <v>43159</v>
      </c>
      <c r="E56" s="428"/>
      <c r="F56" s="428"/>
      <c r="G56" s="428"/>
      <c r="H56" s="32"/>
      <c r="I56" s="32"/>
      <c r="J56" s="32"/>
      <c r="K56" s="32"/>
      <c r="L56" s="32"/>
      <c r="M56" s="32"/>
      <c r="N56" s="32"/>
      <c r="O56" s="32"/>
      <c r="P56" s="32"/>
      <c r="Q56" s="32"/>
      <c r="R56" s="32"/>
      <c r="S56" s="32"/>
      <c r="T56" s="32"/>
      <c r="U56" s="32"/>
      <c r="V56" s="32"/>
      <c r="W56" s="32"/>
      <c r="X56" s="32"/>
      <c r="Y56" s="32"/>
      <c r="Z56" s="135"/>
      <c r="AA56" s="32"/>
      <c r="AE56" s="41">
        <v>44</v>
      </c>
      <c r="AF56" s="41">
        <f t="shared" si="11"/>
        <v>0</v>
      </c>
      <c r="AG56" s="41">
        <f t="shared" si="1"/>
        <v>0</v>
      </c>
      <c r="AH56" s="41">
        <f t="shared" si="12"/>
        <v>0</v>
      </c>
      <c r="AI56" s="41">
        <f t="shared" si="13"/>
        <v>0</v>
      </c>
      <c r="AJ56" s="42" t="str">
        <f>IF(VLOOKUP(AE56,データベース!$A$29:$G$78,2)=0,"",VLOOKUP(AE56,データベース!$A$29:$G$78,2))</f>
        <v/>
      </c>
      <c r="AK56" s="42" t="str">
        <f>IF(VLOOKUP(AE56,データベース!$A$29:$G$78,5)=0,"",VLOOKUP(AE56,データベース!$A$29:$G$78,5))</f>
        <v/>
      </c>
      <c r="AL56" s="43" t="str">
        <f t="shared" si="14"/>
        <v>　</v>
      </c>
    </row>
    <row r="57" spans="1:38" ht="18" customHeight="1">
      <c r="A57" s="411"/>
      <c r="B57" s="412"/>
      <c r="C57" s="32"/>
      <c r="D57" s="428"/>
      <c r="E57" s="428"/>
      <c r="F57" s="428"/>
      <c r="G57" s="428"/>
      <c r="H57" s="32"/>
      <c r="I57" s="147"/>
      <c r="J57" s="147"/>
      <c r="K57" s="147"/>
      <c r="L57" s="147"/>
      <c r="M57" s="147"/>
      <c r="N57" s="147"/>
      <c r="O57" s="417" t="str">
        <f>IF(データベース!A10="","",データベース!A10)</f>
        <v/>
      </c>
      <c r="P57" s="417"/>
      <c r="Q57" s="417"/>
      <c r="R57" s="417"/>
      <c r="S57" s="417"/>
      <c r="T57" s="417"/>
      <c r="U57" s="417"/>
      <c r="V57" s="417"/>
      <c r="W57" s="417"/>
      <c r="X57" s="417"/>
      <c r="Y57" s="32"/>
      <c r="Z57" s="135"/>
      <c r="AA57" s="32"/>
      <c r="AE57" s="41">
        <v>45</v>
      </c>
      <c r="AF57" s="41">
        <f t="shared" si="11"/>
        <v>0</v>
      </c>
      <c r="AG57" s="41">
        <f t="shared" si="1"/>
        <v>0</v>
      </c>
      <c r="AH57" s="41">
        <f t="shared" si="12"/>
        <v>0</v>
      </c>
      <c r="AI57" s="41">
        <f t="shared" si="13"/>
        <v>0</v>
      </c>
      <c r="AJ57" s="42" t="str">
        <f>IF(VLOOKUP(AE57,データベース!$A$29:$G$78,2)=0,"",VLOOKUP(AE57,データベース!$A$29:$G$78,2))</f>
        <v/>
      </c>
      <c r="AK57" s="42" t="str">
        <f>IF(VLOOKUP(AE57,データベース!$A$29:$G$78,5)=0,"",VLOOKUP(AE57,データベース!$A$29:$G$78,5))</f>
        <v/>
      </c>
      <c r="AL57" s="43" t="str">
        <f t="shared" si="14"/>
        <v>　</v>
      </c>
    </row>
    <row r="58" spans="1:38" ht="19.5" customHeight="1">
      <c r="A58" s="411"/>
      <c r="B58" s="412"/>
      <c r="C58" s="147"/>
      <c r="D58" s="147"/>
      <c r="E58" s="415" t="str">
        <f>IF(データベース!A8="","",データベース!A8&amp;データベース!D8&amp;データベース!G8)</f>
        <v/>
      </c>
      <c r="F58" s="415"/>
      <c r="G58" s="415"/>
      <c r="H58" s="415"/>
      <c r="I58" s="415"/>
      <c r="J58" s="415"/>
      <c r="K58" s="415"/>
      <c r="L58" s="415"/>
      <c r="M58" s="416" t="s">
        <v>176</v>
      </c>
      <c r="N58" s="416"/>
      <c r="O58" s="418"/>
      <c r="P58" s="418"/>
      <c r="Q58" s="418"/>
      <c r="R58" s="418"/>
      <c r="S58" s="418"/>
      <c r="T58" s="418"/>
      <c r="U58" s="418"/>
      <c r="V58" s="418"/>
      <c r="W58" s="418"/>
      <c r="X58" s="418"/>
      <c r="Y58" s="148" t="s">
        <v>13</v>
      </c>
      <c r="Z58" s="135"/>
      <c r="AA58" s="32"/>
      <c r="AE58" s="41">
        <v>46</v>
      </c>
      <c r="AF58" s="41">
        <f t="shared" si="11"/>
        <v>0</v>
      </c>
      <c r="AG58" s="41">
        <f t="shared" si="1"/>
        <v>0</v>
      </c>
      <c r="AH58" s="41">
        <f t="shared" si="12"/>
        <v>0</v>
      </c>
      <c r="AI58" s="41">
        <f t="shared" si="13"/>
        <v>0</v>
      </c>
      <c r="AJ58" s="42" t="str">
        <f>IF(VLOOKUP(AE58,データベース!$A$29:$G$78,2)=0,"",VLOOKUP(AE58,データベース!$A$29:$G$78,2))</f>
        <v/>
      </c>
      <c r="AK58" s="42" t="str">
        <f>IF(VLOOKUP(AE58,データベース!$A$29:$G$78,5)=0,"",VLOOKUP(AE58,データベース!$A$29:$G$78,5))</f>
        <v/>
      </c>
      <c r="AL58" s="43" t="str">
        <f t="shared" si="14"/>
        <v>　</v>
      </c>
    </row>
    <row r="59" spans="1:38" ht="19.5" customHeight="1" thickBot="1">
      <c r="A59" s="413"/>
      <c r="B59" s="414"/>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6"/>
      <c r="AE59" s="41">
        <v>47</v>
      </c>
      <c r="AF59" s="41">
        <f t="shared" si="11"/>
        <v>0</v>
      </c>
      <c r="AG59" s="41">
        <f t="shared" si="1"/>
        <v>0</v>
      </c>
      <c r="AH59" s="41">
        <f t="shared" si="12"/>
        <v>0</v>
      </c>
      <c r="AI59" s="41">
        <f t="shared" si="13"/>
        <v>0</v>
      </c>
      <c r="AJ59" s="42" t="str">
        <f>IF(VLOOKUP(AE59,データベース!$A$29:$G$78,2)=0,"",VLOOKUP(AE59,データベース!$A$29:$G$78,2))</f>
        <v/>
      </c>
      <c r="AK59" s="42" t="str">
        <f>IF(VLOOKUP(AE59,データベース!$A$29:$G$78,5)=0,"",VLOOKUP(AE59,データベース!$A$29:$G$78,5))</f>
        <v/>
      </c>
      <c r="AL59" s="43" t="str">
        <f t="shared" si="14"/>
        <v>　</v>
      </c>
    </row>
    <row r="60" spans="1:38" ht="19.5" customHeight="1">
      <c r="AE60" s="41">
        <v>48</v>
      </c>
      <c r="AF60" s="41">
        <f t="shared" si="11"/>
        <v>0</v>
      </c>
      <c r="AG60" s="41">
        <f t="shared" si="1"/>
        <v>0</v>
      </c>
      <c r="AH60" s="41">
        <f t="shared" si="12"/>
        <v>0</v>
      </c>
      <c r="AI60" s="41">
        <f t="shared" si="13"/>
        <v>0</v>
      </c>
      <c r="AJ60" s="42" t="str">
        <f>IF(VLOOKUP(AE60,データベース!$A$29:$G$78,2)=0,"",VLOOKUP(AE60,データベース!$A$29:$G$78,2))</f>
        <v/>
      </c>
      <c r="AK60" s="42" t="str">
        <f>IF(VLOOKUP(AE60,データベース!$A$29:$G$78,5)=0,"",VLOOKUP(AE60,データベース!$A$29:$G$78,5))</f>
        <v/>
      </c>
      <c r="AL60" s="43" t="str">
        <f t="shared" si="14"/>
        <v>　</v>
      </c>
    </row>
    <row r="61" spans="1:38" ht="19.5" customHeight="1">
      <c r="AE61" s="41">
        <v>49</v>
      </c>
      <c r="AF61" s="41">
        <f t="shared" si="11"/>
        <v>0</v>
      </c>
      <c r="AG61" s="41">
        <f t="shared" si="1"/>
        <v>0</v>
      </c>
      <c r="AH61" s="41">
        <f t="shared" si="12"/>
        <v>0</v>
      </c>
      <c r="AI61" s="41">
        <f t="shared" si="13"/>
        <v>0</v>
      </c>
      <c r="AJ61" s="42" t="str">
        <f>IF(VLOOKUP(AE61,データベース!$A$29:$G$78,2)=0,"",VLOOKUP(AE61,データベース!$A$29:$G$78,2))</f>
        <v/>
      </c>
      <c r="AK61" s="42" t="str">
        <f>IF(VLOOKUP(AE61,データベース!$A$29:$G$78,5)=0,"",VLOOKUP(AE61,データベース!$A$29:$G$78,5))</f>
        <v/>
      </c>
      <c r="AL61" s="43" t="str">
        <f t="shared" si="14"/>
        <v>　</v>
      </c>
    </row>
    <row r="62" spans="1:38" ht="19.5" customHeight="1">
      <c r="AE62" s="41">
        <v>50</v>
      </c>
      <c r="AF62" s="41">
        <f>COUNTIF($AC$13:$AC$16,AE62)</f>
        <v>0</v>
      </c>
      <c r="AG62" s="41">
        <f>COUNTIF($AC$24:$AC$51,AE62)</f>
        <v>0</v>
      </c>
      <c r="AH62" s="41">
        <f t="shared" si="12"/>
        <v>0</v>
      </c>
      <c r="AI62" s="41">
        <f t="shared" si="13"/>
        <v>0</v>
      </c>
      <c r="AJ62" s="42" t="str">
        <f>IF(VLOOKUP(AE62,データベース!$A$29:$G$78,2)=0,"",VLOOKUP(AE62,データベース!$A$29:$G$78,2))</f>
        <v/>
      </c>
      <c r="AK62" s="42" t="str">
        <f>IF(VLOOKUP(AE62,データベース!$A$29:$G$78,5)=0,"",VLOOKUP(AE62,データベース!$A$29:$G$78,5))</f>
        <v/>
      </c>
      <c r="AL62" s="43" t="str">
        <f t="shared" si="14"/>
        <v>　</v>
      </c>
    </row>
    <row r="63" spans="1:38" ht="19.5" customHeight="1">
      <c r="AF63" s="47">
        <f>SUM(AF13:AF62)</f>
        <v>0</v>
      </c>
      <c r="AG63" s="47">
        <f>SUM(AG13:AG62)</f>
        <v>0</v>
      </c>
      <c r="AH63" s="47">
        <f t="shared" si="12"/>
        <v>0</v>
      </c>
      <c r="AI63" s="47">
        <f t="shared" si="13"/>
        <v>0</v>
      </c>
    </row>
  </sheetData>
  <sheetProtection sheet="1" objects="1" scenarios="1"/>
  <mergeCells count="239">
    <mergeCell ref="AB4:AC4"/>
    <mergeCell ref="AE4:AL4"/>
    <mergeCell ref="C9:J9"/>
    <mergeCell ref="A54:B59"/>
    <mergeCell ref="D56:G57"/>
    <mergeCell ref="O57:X58"/>
    <mergeCell ref="E58:L58"/>
    <mergeCell ref="M58:N58"/>
    <mergeCell ref="L51:M51"/>
    <mergeCell ref="N51:O51"/>
    <mergeCell ref="AB48:AB51"/>
    <mergeCell ref="D49:E49"/>
    <mergeCell ref="G49:H49"/>
    <mergeCell ref="J49:K49"/>
    <mergeCell ref="L49:M49"/>
    <mergeCell ref="N49:O49"/>
    <mergeCell ref="D50:E50"/>
    <mergeCell ref="G50:H50"/>
    <mergeCell ref="J50:K50"/>
    <mergeCell ref="L50:M50"/>
    <mergeCell ref="A48:A51"/>
    <mergeCell ref="D48:E48"/>
    <mergeCell ref="G48:H48"/>
    <mergeCell ref="J48:K48"/>
    <mergeCell ref="L48:M48"/>
    <mergeCell ref="N48:O48"/>
    <mergeCell ref="N50:O50"/>
    <mergeCell ref="D51:E51"/>
    <mergeCell ref="G51:H51"/>
    <mergeCell ref="J51:K51"/>
    <mergeCell ref="N46:O46"/>
    <mergeCell ref="D47:E47"/>
    <mergeCell ref="G47:H47"/>
    <mergeCell ref="J47:K47"/>
    <mergeCell ref="L47:M47"/>
    <mergeCell ref="N47:O47"/>
    <mergeCell ref="A44:A47"/>
    <mergeCell ref="D44:E44"/>
    <mergeCell ref="G44:H44"/>
    <mergeCell ref="J44:K44"/>
    <mergeCell ref="L44:M44"/>
    <mergeCell ref="N44:O44"/>
    <mergeCell ref="AB44:AB47"/>
    <mergeCell ref="D45:E45"/>
    <mergeCell ref="G45:H45"/>
    <mergeCell ref="J45:K45"/>
    <mergeCell ref="L45:M45"/>
    <mergeCell ref="N45:O45"/>
    <mergeCell ref="D46:E46"/>
    <mergeCell ref="G46:H46"/>
    <mergeCell ref="J46:K46"/>
    <mergeCell ref="L46:M46"/>
    <mergeCell ref="AB40:AB43"/>
    <mergeCell ref="D41:E41"/>
    <mergeCell ref="G41:H41"/>
    <mergeCell ref="J41:K41"/>
    <mergeCell ref="L41:M41"/>
    <mergeCell ref="N41:O41"/>
    <mergeCell ref="D42:E42"/>
    <mergeCell ref="G42:H42"/>
    <mergeCell ref="J42:K42"/>
    <mergeCell ref="L42:M42"/>
    <mergeCell ref="G43:H43"/>
    <mergeCell ref="J43:K43"/>
    <mergeCell ref="L43:M43"/>
    <mergeCell ref="N43:O43"/>
    <mergeCell ref="A40:A43"/>
    <mergeCell ref="D40:E40"/>
    <mergeCell ref="G40:H40"/>
    <mergeCell ref="J40:K40"/>
    <mergeCell ref="L40:M40"/>
    <mergeCell ref="N40:O40"/>
    <mergeCell ref="N42:O42"/>
    <mergeCell ref="D43:E43"/>
    <mergeCell ref="A36:A39"/>
    <mergeCell ref="AB36:AB39"/>
    <mergeCell ref="D37:E37"/>
    <mergeCell ref="G37:H37"/>
    <mergeCell ref="J37:K37"/>
    <mergeCell ref="L37:M37"/>
    <mergeCell ref="N37:O37"/>
    <mergeCell ref="D38:E38"/>
    <mergeCell ref="G38:H38"/>
    <mergeCell ref="J38:K38"/>
    <mergeCell ref="L38:M38"/>
    <mergeCell ref="D36:E36"/>
    <mergeCell ref="G36:H36"/>
    <mergeCell ref="J36:K36"/>
    <mergeCell ref="L36:M36"/>
    <mergeCell ref="N36:O36"/>
    <mergeCell ref="N38:O38"/>
    <mergeCell ref="D39:E39"/>
    <mergeCell ref="G39:H39"/>
    <mergeCell ref="J39:K39"/>
    <mergeCell ref="L39:M39"/>
    <mergeCell ref="N39:O39"/>
    <mergeCell ref="AB32:AB35"/>
    <mergeCell ref="D33:E33"/>
    <mergeCell ref="G33:H33"/>
    <mergeCell ref="J33:K33"/>
    <mergeCell ref="L33:M33"/>
    <mergeCell ref="N33:O33"/>
    <mergeCell ref="D34:E34"/>
    <mergeCell ref="G34:H34"/>
    <mergeCell ref="J34:K34"/>
    <mergeCell ref="L34:M34"/>
    <mergeCell ref="A32:A35"/>
    <mergeCell ref="D32:E32"/>
    <mergeCell ref="G32:H32"/>
    <mergeCell ref="J32:K32"/>
    <mergeCell ref="L32:M32"/>
    <mergeCell ref="N32:O32"/>
    <mergeCell ref="N34:O34"/>
    <mergeCell ref="D35:E35"/>
    <mergeCell ref="G35:H35"/>
    <mergeCell ref="J35:K35"/>
    <mergeCell ref="L35:M35"/>
    <mergeCell ref="N35:O35"/>
    <mergeCell ref="AB28:AB31"/>
    <mergeCell ref="D29:E29"/>
    <mergeCell ref="G29:H29"/>
    <mergeCell ref="J29:K29"/>
    <mergeCell ref="L29:M29"/>
    <mergeCell ref="N29:O29"/>
    <mergeCell ref="D30:E30"/>
    <mergeCell ref="G30:H30"/>
    <mergeCell ref="J30:K30"/>
    <mergeCell ref="L30:M30"/>
    <mergeCell ref="G31:H31"/>
    <mergeCell ref="J31:K31"/>
    <mergeCell ref="L31:M31"/>
    <mergeCell ref="N31:O31"/>
    <mergeCell ref="A28:A31"/>
    <mergeCell ref="D28:E28"/>
    <mergeCell ref="G28:H28"/>
    <mergeCell ref="J28:K28"/>
    <mergeCell ref="L28:M28"/>
    <mergeCell ref="N28:O28"/>
    <mergeCell ref="N30:O30"/>
    <mergeCell ref="D31:E31"/>
    <mergeCell ref="A24:A27"/>
    <mergeCell ref="AB24:AB27"/>
    <mergeCell ref="D25:E25"/>
    <mergeCell ref="G25:H25"/>
    <mergeCell ref="J25:K25"/>
    <mergeCell ref="L25:M25"/>
    <mergeCell ref="N25:O25"/>
    <mergeCell ref="D26:E26"/>
    <mergeCell ref="G26:H26"/>
    <mergeCell ref="J26:K26"/>
    <mergeCell ref="L26:M26"/>
    <mergeCell ref="D24:E24"/>
    <mergeCell ref="G24:H24"/>
    <mergeCell ref="J24:K24"/>
    <mergeCell ref="L24:M24"/>
    <mergeCell ref="N24:O24"/>
    <mergeCell ref="N26:O26"/>
    <mergeCell ref="D27:E27"/>
    <mergeCell ref="G27:H27"/>
    <mergeCell ref="J27:K27"/>
    <mergeCell ref="L27:M27"/>
    <mergeCell ref="N27:O27"/>
    <mergeCell ref="D22:I22"/>
    <mergeCell ref="M22:Z22"/>
    <mergeCell ref="C23:I23"/>
    <mergeCell ref="J23:K23"/>
    <mergeCell ref="L23:M23"/>
    <mergeCell ref="N23:O23"/>
    <mergeCell ref="P23:Z23"/>
    <mergeCell ref="A20:B20"/>
    <mergeCell ref="D20:E20"/>
    <mergeCell ref="G20:H20"/>
    <mergeCell ref="J20:K20"/>
    <mergeCell ref="L20:M20"/>
    <mergeCell ref="N20:O20"/>
    <mergeCell ref="A19:B19"/>
    <mergeCell ref="D19:E19"/>
    <mergeCell ref="G19:H19"/>
    <mergeCell ref="J19:K19"/>
    <mergeCell ref="L19:M19"/>
    <mergeCell ref="N19:O19"/>
    <mergeCell ref="A18:B18"/>
    <mergeCell ref="D18:E18"/>
    <mergeCell ref="G18:H18"/>
    <mergeCell ref="J18:K18"/>
    <mergeCell ref="L18:M18"/>
    <mergeCell ref="N18:O18"/>
    <mergeCell ref="J17:K17"/>
    <mergeCell ref="L17:M17"/>
    <mergeCell ref="N17:O17"/>
    <mergeCell ref="A16:B16"/>
    <mergeCell ref="D16:E16"/>
    <mergeCell ref="G16:H16"/>
    <mergeCell ref="J16:K16"/>
    <mergeCell ref="L16:M16"/>
    <mergeCell ref="N16:O16"/>
    <mergeCell ref="A4:Z4"/>
    <mergeCell ref="A5:B5"/>
    <mergeCell ref="C5:F5"/>
    <mergeCell ref="K5:O5"/>
    <mergeCell ref="P5:Z5"/>
    <mergeCell ref="N12:O12"/>
    <mergeCell ref="P12:Z12"/>
    <mergeCell ref="A13:B13"/>
    <mergeCell ref="D13:E13"/>
    <mergeCell ref="G13:H13"/>
    <mergeCell ref="J13:K13"/>
    <mergeCell ref="L13:M13"/>
    <mergeCell ref="N13:O13"/>
    <mergeCell ref="A9:B9"/>
    <mergeCell ref="A12:B12"/>
    <mergeCell ref="C12:I12"/>
    <mergeCell ref="J12:K12"/>
    <mergeCell ref="L12:M12"/>
    <mergeCell ref="P6:Z6"/>
    <mergeCell ref="AE11:AL12"/>
    <mergeCell ref="AN15:AO16"/>
    <mergeCell ref="AN17:AO17"/>
    <mergeCell ref="A7:B7"/>
    <mergeCell ref="C7:J7"/>
    <mergeCell ref="K7:O7"/>
    <mergeCell ref="A8:B8"/>
    <mergeCell ref="C8:J8"/>
    <mergeCell ref="K8:O8"/>
    <mergeCell ref="A15:B15"/>
    <mergeCell ref="D15:E15"/>
    <mergeCell ref="G15:H15"/>
    <mergeCell ref="J15:K15"/>
    <mergeCell ref="L15:M15"/>
    <mergeCell ref="N15:O15"/>
    <mergeCell ref="A14:B14"/>
    <mergeCell ref="D14:E14"/>
    <mergeCell ref="G14:H14"/>
    <mergeCell ref="J14:K14"/>
    <mergeCell ref="L14:M14"/>
    <mergeCell ref="N14:O14"/>
    <mergeCell ref="A17:B17"/>
    <mergeCell ref="D17:E17"/>
    <mergeCell ref="G17:H17"/>
  </mergeCells>
  <phoneticPr fontId="1"/>
  <conditionalFormatting sqref="AN15:AO16">
    <cfRule type="expression" dxfId="1" priority="1">
      <formula>$AN$16=2</formula>
    </cfRule>
  </conditionalFormatting>
  <conditionalFormatting sqref="AN17">
    <cfRule type="expression" dxfId="0" priority="2">
      <formula>$AN$16=2</formula>
    </cfRule>
  </conditionalFormatting>
  <printOptions horizontalCentered="1" verticalCentered="1"/>
  <pageMargins left="0.39370078740157483" right="0.39370078740157483" top="0.19685039370078741" bottom="0.39370078740157483" header="0.31496062992125984" footer="0.31496062992125984"/>
  <pageSetup paperSize="9" scale="72" orientation="portrait" horizontalDpi="300" verticalDpi="300" r:id="rId1"/>
</worksheet>
</file>

<file path=xl/worksheets/sheet7.xml><?xml version="1.0" encoding="utf-8"?>
<worksheet xmlns="http://schemas.openxmlformats.org/spreadsheetml/2006/main" xmlns:r="http://schemas.openxmlformats.org/officeDocument/2006/relationships">
  <sheetPr codeName="Sheet4">
    <tabColor theme="6"/>
  </sheetPr>
  <dimension ref="A1:AL64"/>
  <sheetViews>
    <sheetView zoomScale="90" zoomScaleNormal="90" workbookViewId="0">
      <selection activeCell="A4" sqref="A4:Z4"/>
    </sheetView>
  </sheetViews>
  <sheetFormatPr defaultColWidth="3.75" defaultRowHeight="22.5" customHeight="1"/>
  <cols>
    <col min="1" max="1" width="10" style="47" customWidth="1"/>
    <col min="2" max="2" width="5" style="47" customWidth="1"/>
    <col min="3" max="3" width="3.75" style="47" customWidth="1"/>
    <col min="4" max="5" width="6.25" style="47" customWidth="1"/>
    <col min="6" max="6" width="5" style="47" customWidth="1"/>
    <col min="7" max="8" width="6.25" style="47" customWidth="1"/>
    <col min="9" max="15" width="3.75" style="47" customWidth="1"/>
    <col min="16" max="16" width="4.375" style="47" customWidth="1"/>
    <col min="17" max="25" width="3.125" style="47" customWidth="1"/>
    <col min="26" max="26" width="4.375" style="47" customWidth="1"/>
    <col min="27" max="27" width="3.75" style="47"/>
    <col min="28" max="28" width="4.5" style="47" bestFit="1" customWidth="1"/>
    <col min="29" max="29" width="11.125" style="47" bestFit="1" customWidth="1"/>
    <col min="30" max="31" width="3.75" style="47" customWidth="1"/>
    <col min="32" max="35" width="3.75" style="47" hidden="1" customWidth="1"/>
    <col min="36" max="36" width="8" style="56" hidden="1" customWidth="1"/>
    <col min="37" max="37" width="8" style="47" hidden="1" customWidth="1"/>
    <col min="38" max="38" width="16.125" style="47" bestFit="1" customWidth="1"/>
    <col min="39" max="16384" width="3.75" style="47"/>
  </cols>
  <sheetData>
    <row r="1" spans="1:38" ht="7.5" customHeight="1">
      <c r="Y1" s="57"/>
      <c r="Z1" s="57"/>
      <c r="AA1" s="58"/>
    </row>
    <row r="2" spans="1:38" ht="7.5" customHeight="1"/>
    <row r="3" spans="1:38" ht="7.5" customHeight="1"/>
    <row r="4" spans="1:38" ht="60" customHeight="1" thickBot="1">
      <c r="A4" s="465" t="s">
        <v>58</v>
      </c>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59"/>
      <c r="AB4" s="444"/>
      <c r="AC4" s="444"/>
      <c r="AE4" s="429" t="s">
        <v>207</v>
      </c>
      <c r="AF4" s="429"/>
      <c r="AG4" s="429"/>
      <c r="AH4" s="429"/>
      <c r="AI4" s="429"/>
      <c r="AJ4" s="429"/>
      <c r="AK4" s="429"/>
      <c r="AL4" s="429"/>
    </row>
    <row r="5" spans="1:38" ht="27" customHeight="1" thickBot="1">
      <c r="A5" s="425" t="s">
        <v>59</v>
      </c>
      <c r="B5" s="426"/>
      <c r="C5" s="419" t="str">
        <f>IF(データベース!Q9="","",データベース!Q9)</f>
        <v/>
      </c>
      <c r="D5" s="419"/>
      <c r="E5" s="419"/>
      <c r="F5" s="420"/>
      <c r="G5" s="60"/>
      <c r="H5" s="60"/>
      <c r="I5" s="60"/>
      <c r="J5" s="32"/>
      <c r="K5" s="401" t="s">
        <v>61</v>
      </c>
      <c r="L5" s="402"/>
      <c r="M5" s="402"/>
      <c r="N5" s="402"/>
      <c r="O5" s="403"/>
      <c r="P5" s="421" t="str">
        <f>IF(AC7="","",VLOOKUP(AC7,$AE$5:$AL$9,8))</f>
        <v/>
      </c>
      <c r="Q5" s="422"/>
      <c r="R5" s="422"/>
      <c r="S5" s="422"/>
      <c r="T5" s="422"/>
      <c r="U5" s="422"/>
      <c r="V5" s="422"/>
      <c r="W5" s="422"/>
      <c r="X5" s="422"/>
      <c r="Y5" s="422"/>
      <c r="Z5" s="423"/>
      <c r="AA5" s="59"/>
      <c r="AB5" s="466" t="s">
        <v>206</v>
      </c>
      <c r="AC5" s="467"/>
      <c r="AE5" s="21">
        <v>1</v>
      </c>
      <c r="AF5" s="21"/>
      <c r="AG5" s="21"/>
      <c r="AH5" s="21"/>
      <c r="AI5" s="21"/>
      <c r="AJ5" s="61" t="str">
        <f>IF(VLOOKUP(AE5,データベース!$A$16:$G$20,2)=0,"",VLOOKUP(AE5,データベース!$A$16:$G$20,2))</f>
        <v/>
      </c>
      <c r="AK5" s="61" t="str">
        <f>IF(VLOOKUP(AE5,データベース!$A$16:$G$20,5)=0,"",VLOOKUP(AE5,データベース!$A$16:$G$20,5))</f>
        <v/>
      </c>
      <c r="AL5" s="62" t="str">
        <f>AJ5&amp;"　"&amp;AK5</f>
        <v>　</v>
      </c>
    </row>
    <row r="6" spans="1:38" ht="27" customHeight="1" thickBot="1">
      <c r="A6" s="63"/>
      <c r="B6" s="63"/>
      <c r="C6" s="63"/>
      <c r="D6" s="63"/>
      <c r="E6" s="63"/>
      <c r="F6" s="63"/>
      <c r="G6" s="63"/>
      <c r="H6" s="63"/>
      <c r="I6" s="63"/>
      <c r="J6" s="63"/>
      <c r="K6" s="63"/>
      <c r="L6" s="63"/>
      <c r="M6" s="63"/>
      <c r="N6" s="63"/>
      <c r="O6" s="63"/>
      <c r="P6" s="404" t="s">
        <v>260</v>
      </c>
      <c r="Q6" s="404"/>
      <c r="R6" s="404"/>
      <c r="S6" s="404"/>
      <c r="T6" s="404"/>
      <c r="U6" s="404"/>
      <c r="V6" s="404"/>
      <c r="W6" s="404"/>
      <c r="X6" s="404"/>
      <c r="Y6" s="404"/>
      <c r="Z6" s="404"/>
      <c r="AA6" s="59"/>
      <c r="AB6" s="64" t="s">
        <v>205</v>
      </c>
      <c r="AC6" s="2"/>
      <c r="AE6" s="21">
        <v>2</v>
      </c>
      <c r="AF6" s="21"/>
      <c r="AG6" s="21"/>
      <c r="AH6" s="21"/>
      <c r="AI6" s="21"/>
      <c r="AJ6" s="61" t="str">
        <f>IF(VLOOKUP(AE6,データベース!$A$16:$G$20,2)=0,"",VLOOKUP(AE6,データベース!$A$16:$G$20,2))</f>
        <v/>
      </c>
      <c r="AK6" s="61" t="str">
        <f>IF(VLOOKUP(AE6,データベース!$A$16:$G$20,5)=0,"",VLOOKUP(AE6,データベース!$A$16:$G$20,5))</f>
        <v/>
      </c>
      <c r="AL6" s="62" t="str">
        <f t="shared" ref="AL6:AL9" si="0">AJ6&amp;"　"&amp;AK6</f>
        <v>　</v>
      </c>
    </row>
    <row r="7" spans="1:38" ht="27" customHeight="1" thickBot="1">
      <c r="A7" s="374" t="s">
        <v>0</v>
      </c>
      <c r="B7" s="376"/>
      <c r="C7" s="395" t="str">
        <f>IF(データベース!A8="","",データベース!A8&amp;データベース!D8&amp;データベース!G8)</f>
        <v/>
      </c>
      <c r="D7" s="396"/>
      <c r="E7" s="396"/>
      <c r="F7" s="396"/>
      <c r="G7" s="396"/>
      <c r="H7" s="396"/>
      <c r="I7" s="396"/>
      <c r="J7" s="397"/>
      <c r="K7" s="374" t="s">
        <v>1</v>
      </c>
      <c r="L7" s="375"/>
      <c r="M7" s="375"/>
      <c r="N7" s="375"/>
      <c r="O7" s="376"/>
      <c r="P7" s="65" t="str">
        <f>IF(データベース!J7="","",データベース!J7)</f>
        <v/>
      </c>
      <c r="Q7" s="66" t="str">
        <f>MID(P7,1,1)</f>
        <v/>
      </c>
      <c r="R7" s="66" t="str">
        <f>MID(P7,2,1)</f>
        <v/>
      </c>
      <c r="S7" s="66" t="str">
        <f>MID(P7,3,1)</f>
        <v/>
      </c>
      <c r="T7" s="66" t="str">
        <f>MID(P7,4,1)</f>
        <v/>
      </c>
      <c r="U7" s="66" t="str">
        <f>MID(P7,5,1)</f>
        <v/>
      </c>
      <c r="V7" s="66" t="str">
        <f>MID(P7,6,1)</f>
        <v/>
      </c>
      <c r="W7" s="66" t="str">
        <f>MID(P7,7,1)</f>
        <v/>
      </c>
      <c r="X7" s="66" t="str">
        <f>MID(P7,8,1)</f>
        <v/>
      </c>
      <c r="Y7" s="66" t="str">
        <f>MID(P7,9,1)</f>
        <v/>
      </c>
      <c r="Z7" s="67"/>
      <c r="AA7" s="68"/>
      <c r="AB7" s="69" t="s">
        <v>208</v>
      </c>
      <c r="AC7" s="3"/>
      <c r="AE7" s="21">
        <v>3</v>
      </c>
      <c r="AF7" s="21"/>
      <c r="AG7" s="21"/>
      <c r="AH7" s="21"/>
      <c r="AI7" s="21"/>
      <c r="AJ7" s="61" t="str">
        <f>IF(VLOOKUP(AE7,データベース!$A$16:$G$20,2)=0,"",VLOOKUP(AE7,データベース!$A$16:$G$20,2))</f>
        <v/>
      </c>
      <c r="AK7" s="61" t="str">
        <f>IF(VLOOKUP(AE7,データベース!$A$16:$G$20,5)=0,"",VLOOKUP(AE7,データベース!$A$16:$G$20,5))</f>
        <v/>
      </c>
      <c r="AL7" s="62" t="str">
        <f t="shared" si="0"/>
        <v>　</v>
      </c>
    </row>
    <row r="8" spans="1:38" ht="27" customHeight="1" thickBot="1">
      <c r="A8" s="436" t="s">
        <v>2</v>
      </c>
      <c r="B8" s="437"/>
      <c r="C8" s="438" t="str">
        <f>IF(AC6="","",VLOOKUP(AC6,$AE$5:$AL$9,8))</f>
        <v/>
      </c>
      <c r="D8" s="439"/>
      <c r="E8" s="439"/>
      <c r="F8" s="439"/>
      <c r="G8" s="439"/>
      <c r="H8" s="439"/>
      <c r="I8" s="439"/>
      <c r="J8" s="440"/>
      <c r="K8" s="377" t="s">
        <v>3</v>
      </c>
      <c r="L8" s="378"/>
      <c r="M8" s="378"/>
      <c r="N8" s="378"/>
      <c r="O8" s="379"/>
      <c r="P8" s="169" t="str">
        <f>IF(AC6="","",VLOOKUP(AC6,データベース!$A$16:$Q$20,10))</f>
        <v/>
      </c>
      <c r="Q8" s="104" t="str">
        <f>MID(P8,1,1)</f>
        <v/>
      </c>
      <c r="R8" s="104" t="str">
        <f>MID(P8,2,1)</f>
        <v/>
      </c>
      <c r="S8" s="104" t="str">
        <f>MID(P8,3,1)</f>
        <v/>
      </c>
      <c r="T8" s="104" t="str">
        <f>MID(P8,4,1)</f>
        <v/>
      </c>
      <c r="U8" s="104" t="str">
        <f>MID(P8,5,1)</f>
        <v/>
      </c>
      <c r="V8" s="104" t="str">
        <f>MID(P8,6,1)</f>
        <v/>
      </c>
      <c r="W8" s="104" t="str">
        <f>MID(P8,7,1)</f>
        <v/>
      </c>
      <c r="X8" s="104" t="str">
        <f>MID(P8,8,1)</f>
        <v/>
      </c>
      <c r="Y8" s="104" t="str">
        <f>MID(P8,9,1)</f>
        <v/>
      </c>
      <c r="Z8" s="170"/>
      <c r="AA8" s="68"/>
      <c r="AB8" s="30" t="s">
        <v>4</v>
      </c>
      <c r="AC8" s="38" t="s">
        <v>33</v>
      </c>
      <c r="AE8" s="21">
        <v>4</v>
      </c>
      <c r="AF8" s="21"/>
      <c r="AG8" s="21"/>
      <c r="AH8" s="21"/>
      <c r="AI8" s="21"/>
      <c r="AJ8" s="61" t="str">
        <f>IF(VLOOKUP(AE8,データベース!$A$16:$G$20,2)=0,"",VLOOKUP(AE8,データベース!$A$16:$G$20,2))</f>
        <v/>
      </c>
      <c r="AK8" s="61" t="str">
        <f>IF(VLOOKUP(AE8,データベース!$A$16:$G$20,5)=0,"",VLOOKUP(AE8,データベース!$A$16:$G$20,5))</f>
        <v/>
      </c>
      <c r="AL8" s="62" t="str">
        <f t="shared" si="0"/>
        <v>　</v>
      </c>
    </row>
    <row r="9" spans="1:38" ht="27" customHeight="1" thickBot="1">
      <c r="A9" s="442" t="s">
        <v>78</v>
      </c>
      <c r="B9" s="443"/>
      <c r="C9" s="445" t="str">
        <f>IF(AC9="","",C10&amp;"　"&amp;K10)</f>
        <v/>
      </c>
      <c r="D9" s="446"/>
      <c r="E9" s="446"/>
      <c r="F9" s="446"/>
      <c r="G9" s="446"/>
      <c r="H9" s="446"/>
      <c r="I9" s="446"/>
      <c r="J9" s="447"/>
      <c r="L9" s="171"/>
      <c r="M9" s="74"/>
      <c r="N9" s="74"/>
      <c r="O9" s="74"/>
      <c r="P9" s="75"/>
      <c r="Q9" s="76"/>
      <c r="R9" s="76"/>
      <c r="S9" s="76"/>
      <c r="T9" s="76"/>
      <c r="U9" s="76"/>
      <c r="V9" s="76"/>
      <c r="W9" s="76"/>
      <c r="X9" s="76"/>
      <c r="Y9" s="76"/>
      <c r="Z9" s="77"/>
      <c r="AA9" s="68"/>
      <c r="AB9" s="80" t="s">
        <v>111</v>
      </c>
      <c r="AC9" s="5"/>
      <c r="AE9" s="21">
        <v>5</v>
      </c>
      <c r="AF9" s="21"/>
      <c r="AG9" s="21"/>
      <c r="AH9" s="21"/>
      <c r="AI9" s="21"/>
      <c r="AJ9" s="61" t="str">
        <f>IF(VLOOKUP(AE9,データベース!$A$16:$G$20,2)=0,"",VLOOKUP(AE9,データベース!$A$16:$G$20,2))</f>
        <v/>
      </c>
      <c r="AK9" s="61" t="str">
        <f>IF(VLOOKUP(AE9,データベース!$A$16:$G$20,5)=0,"",VLOOKUP(AE9,データベース!$A$16:$G$20,5))</f>
        <v/>
      </c>
      <c r="AL9" s="62" t="str">
        <f t="shared" si="0"/>
        <v>　</v>
      </c>
    </row>
    <row r="10" spans="1:38" ht="18" customHeight="1">
      <c r="A10" s="32"/>
      <c r="B10" s="32"/>
      <c r="C10" s="79" t="str">
        <f>IF(AC9="","",VLOOKUP(AC9,データベース!$A$29:$U$78,2))</f>
        <v/>
      </c>
      <c r="D10" s="32"/>
      <c r="E10" s="32"/>
      <c r="F10" s="32"/>
      <c r="G10" s="32"/>
      <c r="H10" s="32"/>
      <c r="I10" s="32"/>
      <c r="J10" s="32"/>
      <c r="K10" s="79" t="str">
        <f>IF(AC9="","",VLOOKUP(AC9,データベース!$A$29:$U$78,5))</f>
        <v/>
      </c>
    </row>
    <row r="11" spans="1:38" s="32" customFormat="1" ht="18" customHeight="1" thickBot="1">
      <c r="A11" s="81" t="s">
        <v>9</v>
      </c>
      <c r="AA11" s="47"/>
      <c r="AB11" s="47"/>
      <c r="AC11" s="47"/>
      <c r="AD11" s="47"/>
      <c r="AE11" s="463" t="s">
        <v>56</v>
      </c>
      <c r="AF11" s="463"/>
      <c r="AG11" s="463"/>
      <c r="AH11" s="463"/>
      <c r="AI11" s="463"/>
      <c r="AJ11" s="463"/>
      <c r="AK11" s="463"/>
      <c r="AL11" s="463"/>
    </row>
    <row r="12" spans="1:38" ht="18" customHeight="1" thickBot="1">
      <c r="A12" s="392" t="s">
        <v>4</v>
      </c>
      <c r="B12" s="393"/>
      <c r="C12" s="372" t="s">
        <v>26</v>
      </c>
      <c r="D12" s="372"/>
      <c r="E12" s="372"/>
      <c r="F12" s="372"/>
      <c r="G12" s="372"/>
      <c r="H12" s="372"/>
      <c r="I12" s="373"/>
      <c r="J12" s="385" t="s">
        <v>5</v>
      </c>
      <c r="K12" s="385"/>
      <c r="L12" s="385" t="s">
        <v>6</v>
      </c>
      <c r="M12" s="385"/>
      <c r="N12" s="385" t="s">
        <v>7</v>
      </c>
      <c r="O12" s="385"/>
      <c r="P12" s="386" t="s">
        <v>8</v>
      </c>
      <c r="Q12" s="387"/>
      <c r="R12" s="387"/>
      <c r="S12" s="387"/>
      <c r="T12" s="387"/>
      <c r="U12" s="387"/>
      <c r="V12" s="387"/>
      <c r="W12" s="387"/>
      <c r="X12" s="387"/>
      <c r="Y12" s="387"/>
      <c r="Z12" s="388"/>
      <c r="AA12" s="32"/>
      <c r="AB12" s="30" t="s">
        <v>4</v>
      </c>
      <c r="AC12" s="38" t="s">
        <v>33</v>
      </c>
      <c r="AD12" s="32"/>
      <c r="AE12" s="463"/>
      <c r="AF12" s="463"/>
      <c r="AG12" s="463"/>
      <c r="AH12" s="463"/>
      <c r="AI12" s="463"/>
      <c r="AJ12" s="463"/>
      <c r="AK12" s="463"/>
      <c r="AL12" s="463"/>
    </row>
    <row r="13" spans="1:38" ht="18" customHeight="1">
      <c r="A13" s="389">
        <v>1</v>
      </c>
      <c r="B13" s="390"/>
      <c r="C13" s="84"/>
      <c r="D13" s="394" t="str">
        <f>IF(AC13="","",VLOOKUP(AC13,データベース!$A$29:$U$78,2))</f>
        <v/>
      </c>
      <c r="E13" s="394"/>
      <c r="F13" s="85"/>
      <c r="G13" s="394" t="str">
        <f>IF(AC13="","",VLOOKUP(AC13,データベース!$A$29:$U$78,5))</f>
        <v/>
      </c>
      <c r="H13" s="394"/>
      <c r="I13" s="86"/>
      <c r="J13" s="391" t="str">
        <f>IF(AC13="","",VLOOKUP(AC13,データベース!$A$29:$U$78,8))</f>
        <v/>
      </c>
      <c r="K13" s="391"/>
      <c r="L13" s="391" t="str">
        <f>IF(AC13="","",VLOOKUP(AC13,データベース!$A$29:$U$78,10))</f>
        <v/>
      </c>
      <c r="M13" s="391"/>
      <c r="N13" s="391" t="str">
        <f>IF(AC13="","",VLOOKUP(AC13,データベース!$A$29:$U$78,12))</f>
        <v/>
      </c>
      <c r="O13" s="391"/>
      <c r="P13" s="87" t="str">
        <f>IF(AC13="","",VLOOKUP(AC13,データベース!$A$29:$U$78,16))</f>
        <v/>
      </c>
      <c r="Q13" s="88" t="str">
        <f>MID(P13,1,1)</f>
        <v/>
      </c>
      <c r="R13" s="88" t="str">
        <f>MID(P13,2,1)</f>
        <v/>
      </c>
      <c r="S13" s="88" t="str">
        <f>MID(P13,3,1)</f>
        <v/>
      </c>
      <c r="T13" s="88" t="str">
        <f>MID(P13,4,1)</f>
        <v/>
      </c>
      <c r="U13" s="88" t="str">
        <f>MID(P13,5,1)</f>
        <v/>
      </c>
      <c r="V13" s="88" t="str">
        <f>MID(P13,6,1)</f>
        <v/>
      </c>
      <c r="W13" s="88" t="str">
        <f>MID(P13,7,1)</f>
        <v/>
      </c>
      <c r="X13" s="88" t="str">
        <f>MID(P13,8,1)</f>
        <v/>
      </c>
      <c r="Y13" s="88" t="str">
        <f>MID(P13,9,1)</f>
        <v/>
      </c>
      <c r="Z13" s="89"/>
      <c r="AA13" s="32"/>
      <c r="AB13" s="90">
        <v>1</v>
      </c>
      <c r="AC13" s="1"/>
      <c r="AE13" s="41">
        <v>1</v>
      </c>
      <c r="AF13" s="41">
        <f>COUNTIF($AC$13:$AC$18,AE13)</f>
        <v>0</v>
      </c>
      <c r="AG13" s="41">
        <f t="shared" ref="AG13:AG44" si="1">COUNTIF($AC$24:$AC$51,AE13)</f>
        <v>0</v>
      </c>
      <c r="AH13" s="41">
        <f>AG13*10</f>
        <v>0</v>
      </c>
      <c r="AI13" s="41">
        <f>AF13+AH13</f>
        <v>0</v>
      </c>
      <c r="AJ13" s="42" t="str">
        <f>IF(VLOOKUP(AE13,データベース!$A$29:$G$78,2)=0,"",VLOOKUP(AE13,データベース!$A$29:$G$78,2))</f>
        <v/>
      </c>
      <c r="AK13" s="42" t="str">
        <f>IF(VLOOKUP(AE13,データベース!$A$29:$G$78,5)=0,"",VLOOKUP(AE13,データベース!$A$29:$G$78,5))</f>
        <v/>
      </c>
      <c r="AL13" s="43" t="str">
        <f>AJ13&amp;"　"&amp;AK13</f>
        <v>　</v>
      </c>
    </row>
    <row r="14" spans="1:38" ht="18" customHeight="1">
      <c r="A14" s="380">
        <v>2</v>
      </c>
      <c r="B14" s="381"/>
      <c r="C14" s="92"/>
      <c r="D14" s="382" t="str">
        <f>IF(AC14="","",VLOOKUP(AC14,データベース!$A$29:$U$78,2))</f>
        <v/>
      </c>
      <c r="E14" s="382"/>
      <c r="F14" s="93"/>
      <c r="G14" s="382" t="str">
        <f>IF(AC14="","",VLOOKUP(AC14,データベース!$A$29:$U$78,5))</f>
        <v/>
      </c>
      <c r="H14" s="382"/>
      <c r="I14" s="94"/>
      <c r="J14" s="361" t="str">
        <f>IF(AC14="","",VLOOKUP(AC14,データベース!$A$29:$U$78,8))</f>
        <v/>
      </c>
      <c r="K14" s="361"/>
      <c r="L14" s="361" t="str">
        <f>IF(AC14="","",VLOOKUP(AC14,データベース!$A$29:$U$78,10))</f>
        <v/>
      </c>
      <c r="M14" s="361"/>
      <c r="N14" s="361" t="str">
        <f>IF(AC14="","",VLOOKUP(AC14,データベース!$A$29:$U$78,12))</f>
        <v/>
      </c>
      <c r="O14" s="361"/>
      <c r="P14" s="95" t="str">
        <f>IF(AC14="","",VLOOKUP(AC14,データベース!$A$29:$U$78,16))</f>
        <v/>
      </c>
      <c r="Q14" s="96" t="str">
        <f t="shared" ref="Q14:Q18" si="2">MID(P14,1,1)</f>
        <v/>
      </c>
      <c r="R14" s="96" t="str">
        <f t="shared" ref="R14:R18" si="3">MID(P14,2,1)</f>
        <v/>
      </c>
      <c r="S14" s="96" t="str">
        <f t="shared" ref="S14:S18" si="4">MID(P14,3,1)</f>
        <v/>
      </c>
      <c r="T14" s="96" t="str">
        <f t="shared" ref="T14:T18" si="5">MID(P14,4,1)</f>
        <v/>
      </c>
      <c r="U14" s="96" t="str">
        <f t="shared" ref="U14:U18" si="6">MID(P14,5,1)</f>
        <v/>
      </c>
      <c r="V14" s="96" t="str">
        <f t="shared" ref="V14:V18" si="7">MID(P14,6,1)</f>
        <v/>
      </c>
      <c r="W14" s="96" t="str">
        <f t="shared" ref="W14:W18" si="8">MID(P14,7,1)</f>
        <v/>
      </c>
      <c r="X14" s="96" t="str">
        <f t="shared" ref="X14:X18" si="9">MID(P14,8,1)</f>
        <v/>
      </c>
      <c r="Y14" s="96" t="str">
        <f t="shared" ref="Y14:Y18" si="10">MID(P14,9,1)</f>
        <v/>
      </c>
      <c r="Z14" s="97"/>
      <c r="AA14" s="98"/>
      <c r="AB14" s="64">
        <v>2</v>
      </c>
      <c r="AC14" s="2"/>
      <c r="AE14" s="41">
        <v>2</v>
      </c>
      <c r="AF14" s="41">
        <f t="shared" ref="AF14:AF61" si="11">COUNTIF($AC$13:$AC$18,AE14)</f>
        <v>0</v>
      </c>
      <c r="AG14" s="41">
        <f t="shared" si="1"/>
        <v>0</v>
      </c>
      <c r="AH14" s="41">
        <f t="shared" ref="AH14:AH63" si="12">AG14*10</f>
        <v>0</v>
      </c>
      <c r="AI14" s="41">
        <f t="shared" ref="AI14:AI63" si="13">AF14+AH14</f>
        <v>0</v>
      </c>
      <c r="AJ14" s="42" t="str">
        <f>IF(VLOOKUP(AE14,データベース!$A$29:$G$78,2)=0,"",VLOOKUP(AE14,データベース!$A$29:$G$78,2))</f>
        <v/>
      </c>
      <c r="AK14" s="42" t="str">
        <f>IF(VLOOKUP(AE14,データベース!$A$29:$G$78,5)=0,"",VLOOKUP(AE14,データベース!$A$29:$G$78,5))</f>
        <v/>
      </c>
      <c r="AL14" s="43" t="str">
        <f t="shared" ref="AL14:AL62" si="14">AJ14&amp;"　"&amp;AK14</f>
        <v>　</v>
      </c>
    </row>
    <row r="15" spans="1:38" ht="18" customHeight="1">
      <c r="A15" s="380">
        <v>3</v>
      </c>
      <c r="B15" s="381"/>
      <c r="C15" s="92"/>
      <c r="D15" s="382" t="str">
        <f>IF(AC15="","",VLOOKUP(AC15,データベース!$A$29:$U$78,2))</f>
        <v/>
      </c>
      <c r="E15" s="382"/>
      <c r="F15" s="93"/>
      <c r="G15" s="382" t="str">
        <f>IF(AC15="","",VLOOKUP(AC15,データベース!$A$29:$U$78,5))</f>
        <v/>
      </c>
      <c r="H15" s="382"/>
      <c r="I15" s="94"/>
      <c r="J15" s="361" t="str">
        <f>IF(AC15="","",VLOOKUP(AC15,データベース!$A$29:$U$78,8))</f>
        <v/>
      </c>
      <c r="K15" s="361"/>
      <c r="L15" s="361" t="str">
        <f>IF(AC15="","",VLOOKUP(AC15,データベース!$A$29:$U$78,10))</f>
        <v/>
      </c>
      <c r="M15" s="361"/>
      <c r="N15" s="361" t="str">
        <f>IF(AC15="","",VLOOKUP(AC15,データベース!$A$29:$U$78,12))</f>
        <v/>
      </c>
      <c r="O15" s="361"/>
      <c r="P15" s="95" t="str">
        <f>IF(AC15="","",VLOOKUP(AC15,データベース!$A$29:$U$78,16))</f>
        <v/>
      </c>
      <c r="Q15" s="96" t="str">
        <f t="shared" si="2"/>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7"/>
      <c r="AA15" s="98"/>
      <c r="AB15" s="64">
        <v>3</v>
      </c>
      <c r="AC15" s="2"/>
      <c r="AE15" s="41">
        <v>3</v>
      </c>
      <c r="AF15" s="41">
        <f t="shared" si="11"/>
        <v>0</v>
      </c>
      <c r="AG15" s="41">
        <f t="shared" si="1"/>
        <v>0</v>
      </c>
      <c r="AH15" s="41">
        <f t="shared" si="12"/>
        <v>0</v>
      </c>
      <c r="AI15" s="41">
        <f t="shared" si="13"/>
        <v>0</v>
      </c>
      <c r="AJ15" s="42" t="str">
        <f>IF(VLOOKUP(AE15,データベース!$A$29:$G$78,2)=0,"",VLOOKUP(AE15,データベース!$A$29:$G$78,2))</f>
        <v/>
      </c>
      <c r="AK15" s="42" t="str">
        <f>IF(VLOOKUP(AE15,データベース!$A$29:$G$78,5)=0,"",VLOOKUP(AE15,データベース!$A$29:$G$78,5))</f>
        <v/>
      </c>
      <c r="AL15" s="43" t="str">
        <f t="shared" si="14"/>
        <v>　</v>
      </c>
    </row>
    <row r="16" spans="1:38" ht="18" customHeight="1">
      <c r="A16" s="380">
        <v>4</v>
      </c>
      <c r="B16" s="381"/>
      <c r="C16" s="92"/>
      <c r="D16" s="382" t="str">
        <f>IF(AC16="","",VLOOKUP(AC16,データベース!$A$29:$U$78,2))</f>
        <v/>
      </c>
      <c r="E16" s="382"/>
      <c r="F16" s="93"/>
      <c r="G16" s="382" t="str">
        <f>IF(AC16="","",VLOOKUP(AC16,データベース!$A$29:$U$78,5))</f>
        <v/>
      </c>
      <c r="H16" s="382"/>
      <c r="I16" s="94"/>
      <c r="J16" s="361" t="str">
        <f>IF(AC16="","",VLOOKUP(AC16,データベース!$A$29:$U$78,8))</f>
        <v/>
      </c>
      <c r="K16" s="361"/>
      <c r="L16" s="361" t="str">
        <f>IF(AC16="","",VLOOKUP(AC16,データベース!$A$29:$U$78,10))</f>
        <v/>
      </c>
      <c r="M16" s="361"/>
      <c r="N16" s="361" t="str">
        <f>IF(AC16="","",VLOOKUP(AC16,データベース!$A$29:$U$78,12))</f>
        <v/>
      </c>
      <c r="O16" s="361"/>
      <c r="P16" s="95" t="str">
        <f>IF(AC16="","",VLOOKUP(AC16,データベース!$A$29:$U$78,16))</f>
        <v/>
      </c>
      <c r="Q16" s="96" t="str">
        <f t="shared" si="2"/>
        <v/>
      </c>
      <c r="R16" s="96" t="str">
        <f t="shared" si="3"/>
        <v/>
      </c>
      <c r="S16" s="96" t="str">
        <f t="shared" si="4"/>
        <v/>
      </c>
      <c r="T16" s="96" t="str">
        <f t="shared" si="5"/>
        <v/>
      </c>
      <c r="U16" s="96" t="str">
        <f t="shared" si="6"/>
        <v/>
      </c>
      <c r="V16" s="96" t="str">
        <f t="shared" si="7"/>
        <v/>
      </c>
      <c r="W16" s="96" t="str">
        <f t="shared" si="8"/>
        <v/>
      </c>
      <c r="X16" s="96" t="str">
        <f t="shared" si="9"/>
        <v/>
      </c>
      <c r="Y16" s="96" t="str">
        <f t="shared" si="10"/>
        <v/>
      </c>
      <c r="Z16" s="97"/>
      <c r="AA16" s="98"/>
      <c r="AB16" s="64">
        <v>4</v>
      </c>
      <c r="AC16" s="2"/>
      <c r="AE16" s="41">
        <v>4</v>
      </c>
      <c r="AF16" s="41">
        <f t="shared" si="11"/>
        <v>0</v>
      </c>
      <c r="AG16" s="41">
        <f t="shared" si="1"/>
        <v>0</v>
      </c>
      <c r="AH16" s="41">
        <f t="shared" si="12"/>
        <v>0</v>
      </c>
      <c r="AI16" s="41">
        <f t="shared" si="13"/>
        <v>0</v>
      </c>
      <c r="AJ16" s="42" t="str">
        <f>IF(VLOOKUP(AE16,データベース!$A$29:$G$78,2)=0,"",VLOOKUP(AE16,データベース!$A$29:$G$78,2))</f>
        <v/>
      </c>
      <c r="AK16" s="42" t="str">
        <f>IF(VLOOKUP(AE16,データベース!$A$29:$G$78,5)=0,"",VLOOKUP(AE16,データベース!$A$29:$G$78,5))</f>
        <v/>
      </c>
      <c r="AL16" s="43" t="str">
        <f t="shared" si="14"/>
        <v>　</v>
      </c>
    </row>
    <row r="17" spans="1:38" ht="18" customHeight="1">
      <c r="A17" s="380">
        <v>5</v>
      </c>
      <c r="B17" s="381"/>
      <c r="C17" s="92"/>
      <c r="D17" s="382" t="str">
        <f>IF(AC17="","",VLOOKUP(AC17,データベース!$A$29:$U$78,2))</f>
        <v/>
      </c>
      <c r="E17" s="382"/>
      <c r="F17" s="93"/>
      <c r="G17" s="382" t="str">
        <f>IF(AC17="","",VLOOKUP(AC17,データベース!$A$29:$U$78,5))</f>
        <v/>
      </c>
      <c r="H17" s="382"/>
      <c r="I17" s="94"/>
      <c r="J17" s="361" t="str">
        <f>IF(AC17="","",VLOOKUP(AC17,データベース!$A$29:$U$78,8))</f>
        <v/>
      </c>
      <c r="K17" s="361"/>
      <c r="L17" s="361" t="str">
        <f>IF(AC17="","",VLOOKUP(AC17,データベース!$A$29:$U$78,10))</f>
        <v/>
      </c>
      <c r="M17" s="361"/>
      <c r="N17" s="361" t="str">
        <f>IF(AC17="","",VLOOKUP(AC17,データベース!$A$29:$U$78,12))</f>
        <v/>
      </c>
      <c r="O17" s="361"/>
      <c r="P17" s="95" t="str">
        <f>IF(AC17="","",VLOOKUP(AC17,データベース!$A$29:$U$78,16))</f>
        <v/>
      </c>
      <c r="Q17" s="96" t="str">
        <f t="shared" si="2"/>
        <v/>
      </c>
      <c r="R17" s="96" t="str">
        <f t="shared" si="3"/>
        <v/>
      </c>
      <c r="S17" s="96" t="str">
        <f t="shared" si="4"/>
        <v/>
      </c>
      <c r="T17" s="96" t="str">
        <f t="shared" si="5"/>
        <v/>
      </c>
      <c r="U17" s="96" t="str">
        <f t="shared" si="6"/>
        <v/>
      </c>
      <c r="V17" s="96" t="str">
        <f t="shared" si="7"/>
        <v/>
      </c>
      <c r="W17" s="96" t="str">
        <f t="shared" si="8"/>
        <v/>
      </c>
      <c r="X17" s="96" t="str">
        <f t="shared" si="9"/>
        <v/>
      </c>
      <c r="Y17" s="96" t="str">
        <f t="shared" si="10"/>
        <v/>
      </c>
      <c r="Z17" s="97"/>
      <c r="AA17" s="98"/>
      <c r="AB17" s="64">
        <v>5</v>
      </c>
      <c r="AC17" s="2"/>
      <c r="AE17" s="41">
        <v>5</v>
      </c>
      <c r="AF17" s="41">
        <f t="shared" si="11"/>
        <v>0</v>
      </c>
      <c r="AG17" s="41">
        <f t="shared" si="1"/>
        <v>0</v>
      </c>
      <c r="AH17" s="41">
        <f t="shared" si="12"/>
        <v>0</v>
      </c>
      <c r="AI17" s="41">
        <f t="shared" si="13"/>
        <v>0</v>
      </c>
      <c r="AJ17" s="42" t="str">
        <f>IF(VLOOKUP(AE17,データベース!$A$29:$G$78,2)=0,"",VLOOKUP(AE17,データベース!$A$29:$G$78,2))</f>
        <v/>
      </c>
      <c r="AK17" s="42" t="str">
        <f>IF(VLOOKUP(AE17,データベース!$A$29:$G$78,5)=0,"",VLOOKUP(AE17,データベース!$A$29:$G$78,5))</f>
        <v/>
      </c>
      <c r="AL17" s="43" t="str">
        <f t="shared" si="14"/>
        <v>　</v>
      </c>
    </row>
    <row r="18" spans="1:38" ht="18" customHeight="1" thickBot="1">
      <c r="A18" s="405">
        <v>6</v>
      </c>
      <c r="B18" s="406"/>
      <c r="C18" s="100"/>
      <c r="D18" s="408" t="str">
        <f>IF(AC18="","",VLOOKUP(AC18,データベース!$A$29:$U$78,2))</f>
        <v/>
      </c>
      <c r="E18" s="408"/>
      <c r="F18" s="101"/>
      <c r="G18" s="408" t="str">
        <f>IF(AC18="","",VLOOKUP(AC18,データベース!$A$29:$U$78,5))</f>
        <v/>
      </c>
      <c r="H18" s="408"/>
      <c r="I18" s="102"/>
      <c r="J18" s="383" t="str">
        <f>IF(AC18="","",VLOOKUP(AC18,データベース!$A$29:$U$78,8))</f>
        <v/>
      </c>
      <c r="K18" s="383"/>
      <c r="L18" s="383" t="str">
        <f>IF(AC18="","",VLOOKUP(AC18,データベース!$A$29:$U$78,10))</f>
        <v/>
      </c>
      <c r="M18" s="383"/>
      <c r="N18" s="383" t="str">
        <f>IF(AC18="","",VLOOKUP(AC18,データベース!$A$29:$U$78,12))</f>
        <v/>
      </c>
      <c r="O18" s="383"/>
      <c r="P18" s="103" t="str">
        <f>IF(AC18="","",VLOOKUP(AC18,データベース!$A$29:$U$78,16))</f>
        <v/>
      </c>
      <c r="Q18" s="104" t="str">
        <f t="shared" si="2"/>
        <v/>
      </c>
      <c r="R18" s="104" t="str">
        <f t="shared" si="3"/>
        <v/>
      </c>
      <c r="S18" s="104" t="str">
        <f t="shared" si="4"/>
        <v/>
      </c>
      <c r="T18" s="104" t="str">
        <f t="shared" si="5"/>
        <v/>
      </c>
      <c r="U18" s="104" t="str">
        <f t="shared" si="6"/>
        <v/>
      </c>
      <c r="V18" s="104" t="str">
        <f t="shared" si="7"/>
        <v/>
      </c>
      <c r="W18" s="104" t="str">
        <f t="shared" si="8"/>
        <v/>
      </c>
      <c r="X18" s="104" t="str">
        <f t="shared" si="9"/>
        <v/>
      </c>
      <c r="Y18" s="104" t="str">
        <f t="shared" si="10"/>
        <v/>
      </c>
      <c r="Z18" s="105"/>
      <c r="AA18" s="98"/>
      <c r="AB18" s="106">
        <v>6</v>
      </c>
      <c r="AC18" s="3"/>
      <c r="AE18" s="41">
        <v>6</v>
      </c>
      <c r="AF18" s="41">
        <f t="shared" si="11"/>
        <v>0</v>
      </c>
      <c r="AG18" s="41">
        <f t="shared" si="1"/>
        <v>0</v>
      </c>
      <c r="AH18" s="41">
        <f t="shared" si="12"/>
        <v>0</v>
      </c>
      <c r="AI18" s="41">
        <f t="shared" si="13"/>
        <v>0</v>
      </c>
      <c r="AJ18" s="42" t="str">
        <f>IF(VLOOKUP(AE18,データベース!$A$29:$G$78,2)=0,"",VLOOKUP(AE18,データベース!$A$29:$G$78,2))</f>
        <v/>
      </c>
      <c r="AK18" s="42" t="str">
        <f>IF(VLOOKUP(AE18,データベース!$A$29:$G$78,5)=0,"",VLOOKUP(AE18,データベース!$A$29:$G$78,5))</f>
        <v/>
      </c>
      <c r="AL18" s="43" t="str">
        <f t="shared" si="14"/>
        <v>　</v>
      </c>
    </row>
    <row r="19" spans="1:38" ht="18" customHeight="1">
      <c r="A19" s="424"/>
      <c r="B19" s="424"/>
      <c r="C19" s="107"/>
      <c r="D19" s="433"/>
      <c r="E19" s="433"/>
      <c r="F19" s="108"/>
      <c r="G19" s="434"/>
      <c r="H19" s="434"/>
      <c r="I19" s="109"/>
      <c r="J19" s="435"/>
      <c r="K19" s="435"/>
      <c r="L19" s="435"/>
      <c r="M19" s="435"/>
      <c r="N19" s="435"/>
      <c r="O19" s="435"/>
      <c r="P19" s="109"/>
      <c r="Q19" s="76"/>
      <c r="R19" s="76"/>
      <c r="S19" s="76"/>
      <c r="T19" s="76"/>
      <c r="U19" s="76"/>
      <c r="V19" s="76"/>
      <c r="W19" s="76"/>
      <c r="X19" s="76"/>
      <c r="Y19" s="76"/>
      <c r="Z19" s="108"/>
      <c r="AA19" s="98"/>
      <c r="AB19" s="32"/>
      <c r="AC19" s="18"/>
      <c r="AE19" s="41">
        <v>7</v>
      </c>
      <c r="AF19" s="41">
        <f t="shared" si="11"/>
        <v>0</v>
      </c>
      <c r="AG19" s="41">
        <f t="shared" si="1"/>
        <v>0</v>
      </c>
      <c r="AH19" s="41">
        <f t="shared" si="12"/>
        <v>0</v>
      </c>
      <c r="AI19" s="41">
        <f t="shared" si="13"/>
        <v>0</v>
      </c>
      <c r="AJ19" s="42" t="str">
        <f>IF(VLOOKUP(AE19,データベース!$A$29:$G$78,2)=0,"",VLOOKUP(AE19,データベース!$A$29:$G$78,2))</f>
        <v/>
      </c>
      <c r="AK19" s="42" t="str">
        <f>IF(VLOOKUP(AE19,データベース!$A$29:$G$78,5)=0,"",VLOOKUP(AE19,データベース!$A$29:$G$78,5))</f>
        <v/>
      </c>
      <c r="AL19" s="43" t="str">
        <f t="shared" si="14"/>
        <v>　</v>
      </c>
    </row>
    <row r="20" spans="1:38" ht="18" customHeight="1">
      <c r="A20" s="424"/>
      <c r="B20" s="424"/>
      <c r="C20" s="107"/>
      <c r="D20" s="433"/>
      <c r="E20" s="433"/>
      <c r="F20" s="108"/>
      <c r="G20" s="434"/>
      <c r="H20" s="434"/>
      <c r="I20" s="109"/>
      <c r="J20" s="435"/>
      <c r="K20" s="435"/>
      <c r="L20" s="435"/>
      <c r="M20" s="435"/>
      <c r="N20" s="435"/>
      <c r="O20" s="435"/>
      <c r="P20" s="109"/>
      <c r="Q20" s="76"/>
      <c r="R20" s="76"/>
      <c r="S20" s="76"/>
      <c r="T20" s="76"/>
      <c r="U20" s="76"/>
      <c r="V20" s="76"/>
      <c r="W20" s="76"/>
      <c r="X20" s="76"/>
      <c r="Y20" s="76"/>
      <c r="Z20" s="108"/>
      <c r="AA20" s="98"/>
      <c r="AB20" s="32"/>
      <c r="AC20" s="18"/>
      <c r="AD20" s="32"/>
      <c r="AE20" s="41">
        <v>8</v>
      </c>
      <c r="AF20" s="41">
        <f t="shared" si="11"/>
        <v>0</v>
      </c>
      <c r="AG20" s="41">
        <f t="shared" si="1"/>
        <v>0</v>
      </c>
      <c r="AH20" s="41">
        <f t="shared" si="12"/>
        <v>0</v>
      </c>
      <c r="AI20" s="41">
        <f t="shared" si="13"/>
        <v>0</v>
      </c>
      <c r="AJ20" s="42" t="str">
        <f>IF(VLOOKUP(AE20,データベース!$A$29:$G$78,2)=0,"",VLOOKUP(AE20,データベース!$A$29:$G$78,2))</f>
        <v/>
      </c>
      <c r="AK20" s="42" t="str">
        <f>IF(VLOOKUP(AE20,データベース!$A$29:$G$78,5)=0,"",VLOOKUP(AE20,データベース!$A$29:$G$78,5))</f>
        <v/>
      </c>
      <c r="AL20" s="43" t="str">
        <f t="shared" si="14"/>
        <v>　</v>
      </c>
    </row>
    <row r="21" spans="1:38" ht="18" customHeight="1">
      <c r="D21" s="172"/>
      <c r="AA21" s="98"/>
      <c r="AD21" s="32"/>
      <c r="AE21" s="41">
        <v>9</v>
      </c>
      <c r="AF21" s="41">
        <f t="shared" si="11"/>
        <v>0</v>
      </c>
      <c r="AG21" s="41">
        <f t="shared" si="1"/>
        <v>0</v>
      </c>
      <c r="AH21" s="41">
        <f t="shared" si="12"/>
        <v>0</v>
      </c>
      <c r="AI21" s="41">
        <f t="shared" si="13"/>
        <v>0</v>
      </c>
      <c r="AJ21" s="42" t="str">
        <f>IF(VLOOKUP(AE21,データベース!$A$29:$G$78,2)=0,"",VLOOKUP(AE21,データベース!$A$29:$G$78,2))</f>
        <v/>
      </c>
      <c r="AK21" s="42" t="str">
        <f>IF(VLOOKUP(AE21,データベース!$A$29:$G$78,5)=0,"",VLOOKUP(AE21,データベース!$A$29:$G$78,5))</f>
        <v/>
      </c>
      <c r="AL21" s="43" t="str">
        <f t="shared" si="14"/>
        <v>　</v>
      </c>
    </row>
    <row r="22" spans="1:38" ht="18" customHeight="1" thickBot="1">
      <c r="A22" s="110" t="s">
        <v>10</v>
      </c>
      <c r="D22" s="424" t="s">
        <v>55</v>
      </c>
      <c r="E22" s="424"/>
      <c r="F22" s="424"/>
      <c r="G22" s="424"/>
      <c r="H22" s="424"/>
      <c r="I22" s="424"/>
      <c r="J22" s="47">
        <f>COUNTIF(AI13:AI62,10)</f>
        <v>0</v>
      </c>
      <c r="K22" s="47" t="s">
        <v>28</v>
      </c>
      <c r="M22" s="407" t="s">
        <v>69</v>
      </c>
      <c r="N22" s="407"/>
      <c r="O22" s="407"/>
      <c r="P22" s="407"/>
      <c r="Q22" s="407"/>
      <c r="R22" s="407"/>
      <c r="S22" s="407"/>
      <c r="T22" s="407"/>
      <c r="U22" s="407"/>
      <c r="V22" s="407"/>
      <c r="W22" s="407"/>
      <c r="X22" s="407"/>
      <c r="Y22" s="407"/>
      <c r="Z22" s="407"/>
      <c r="AE22" s="41">
        <v>10</v>
      </c>
      <c r="AF22" s="41">
        <f t="shared" si="11"/>
        <v>0</v>
      </c>
      <c r="AG22" s="41">
        <f t="shared" si="1"/>
        <v>0</v>
      </c>
      <c r="AH22" s="41">
        <f t="shared" si="12"/>
        <v>0</v>
      </c>
      <c r="AI22" s="41">
        <f t="shared" si="13"/>
        <v>0</v>
      </c>
      <c r="AJ22" s="42" t="str">
        <f>IF(VLOOKUP(AE22,データベース!$A$29:$G$78,2)=0,"",VLOOKUP(AE22,データベース!$A$29:$G$78,2))</f>
        <v/>
      </c>
      <c r="AK22" s="42" t="str">
        <f>IF(VLOOKUP(AE22,データベース!$A$29:$G$78,5)=0,"",VLOOKUP(AE22,データベース!$A$29:$G$78,5))</f>
        <v/>
      </c>
      <c r="AL22" s="43" t="str">
        <f t="shared" si="14"/>
        <v>　</v>
      </c>
    </row>
    <row r="23" spans="1:38" ht="18.75" customHeight="1" thickBot="1">
      <c r="A23" s="113" t="s">
        <v>11</v>
      </c>
      <c r="B23" s="82" t="s">
        <v>68</v>
      </c>
      <c r="C23" s="372" t="s">
        <v>26</v>
      </c>
      <c r="D23" s="372"/>
      <c r="E23" s="372"/>
      <c r="F23" s="372"/>
      <c r="G23" s="372"/>
      <c r="H23" s="372"/>
      <c r="I23" s="373"/>
      <c r="J23" s="385" t="s">
        <v>5</v>
      </c>
      <c r="K23" s="385"/>
      <c r="L23" s="385" t="s">
        <v>6</v>
      </c>
      <c r="M23" s="385"/>
      <c r="N23" s="385" t="s">
        <v>7</v>
      </c>
      <c r="O23" s="385"/>
      <c r="P23" s="386" t="s">
        <v>8</v>
      </c>
      <c r="Q23" s="387"/>
      <c r="R23" s="387"/>
      <c r="S23" s="387"/>
      <c r="T23" s="387"/>
      <c r="U23" s="387"/>
      <c r="V23" s="387"/>
      <c r="W23" s="387"/>
      <c r="X23" s="387"/>
      <c r="Y23" s="387"/>
      <c r="Z23" s="388"/>
      <c r="AB23" s="30"/>
      <c r="AC23" s="38" t="s">
        <v>33</v>
      </c>
      <c r="AE23" s="41">
        <v>11</v>
      </c>
      <c r="AF23" s="41">
        <f t="shared" si="11"/>
        <v>0</v>
      </c>
      <c r="AG23" s="41">
        <f t="shared" si="1"/>
        <v>0</v>
      </c>
      <c r="AH23" s="41">
        <f t="shared" si="12"/>
        <v>0</v>
      </c>
      <c r="AI23" s="41">
        <f t="shared" si="13"/>
        <v>0</v>
      </c>
      <c r="AJ23" s="42" t="str">
        <f>IF(VLOOKUP(AE23,データベース!$A$29:$G$78,2)=0,"",VLOOKUP(AE23,データベース!$A$29:$G$78,2))</f>
        <v/>
      </c>
      <c r="AK23" s="42" t="str">
        <f>IF(VLOOKUP(AE23,データベース!$A$29:$G$78,5)=0,"",VLOOKUP(AE23,データベース!$A$29:$G$78,5))</f>
        <v/>
      </c>
      <c r="AL23" s="43" t="str">
        <f t="shared" si="14"/>
        <v>　</v>
      </c>
    </row>
    <row r="24" spans="1:38" ht="18" customHeight="1">
      <c r="A24" s="369" t="s">
        <v>41</v>
      </c>
      <c r="B24" s="173" t="str">
        <f t="shared" ref="B24:B51" si="15">IF(AC24="","",IF(VLOOKUP(AC24,$AE$13:$AI$62,5)=10,"○",""))</f>
        <v/>
      </c>
      <c r="C24" s="127"/>
      <c r="D24" s="427" t="str">
        <f>IF(AC24="","",VLOOKUP(AC24,データベース!$A$29:$U$78,2))</f>
        <v/>
      </c>
      <c r="E24" s="427"/>
      <c r="F24" s="128"/>
      <c r="G24" s="427" t="str">
        <f>IF(AC24="","",VLOOKUP(AC24,データベース!$A$29:$U$78,5))</f>
        <v/>
      </c>
      <c r="H24" s="427"/>
      <c r="I24" s="129"/>
      <c r="J24" s="410" t="str">
        <f>IF(AC24="","",VLOOKUP(AC24,データベース!$A$29:$U$78,8))</f>
        <v/>
      </c>
      <c r="K24" s="410"/>
      <c r="L24" s="410" t="str">
        <f>IF(AC24="","",VLOOKUP(AC24,データベース!$A$29:$U$78,10))</f>
        <v/>
      </c>
      <c r="M24" s="410"/>
      <c r="N24" s="410" t="str">
        <f>IF(AC24="","",VLOOKUP(AC24,データベース!$A$29:$U$78,12))</f>
        <v/>
      </c>
      <c r="O24" s="410"/>
      <c r="P24" s="130" t="str">
        <f>IF(AC24="","",VLOOKUP(AC24,データベース!$A$29:$U$78,16))</f>
        <v/>
      </c>
      <c r="Q24" s="66" t="str">
        <f>MID(P24,1,1)</f>
        <v/>
      </c>
      <c r="R24" s="66" t="str">
        <f>MID(P24,2,1)</f>
        <v/>
      </c>
      <c r="S24" s="66" t="str">
        <f>MID(P24,3,1)</f>
        <v/>
      </c>
      <c r="T24" s="66" t="str">
        <f>MID(P24,4,1)</f>
        <v/>
      </c>
      <c r="U24" s="66" t="str">
        <f>MID(P24,5,1)</f>
        <v/>
      </c>
      <c r="V24" s="66" t="str">
        <f>MID(P24,6,1)</f>
        <v/>
      </c>
      <c r="W24" s="66" t="str">
        <f>MID(P24,7,1)</f>
        <v/>
      </c>
      <c r="X24" s="66" t="str">
        <f>MID(P24,8,1)</f>
        <v/>
      </c>
      <c r="Y24" s="66" t="str">
        <f>MID(P24,9,1)</f>
        <v/>
      </c>
      <c r="Z24" s="131"/>
      <c r="AA24" s="32"/>
      <c r="AB24" s="409" t="s">
        <v>48</v>
      </c>
      <c r="AC24" s="4"/>
      <c r="AE24" s="41">
        <v>12</v>
      </c>
      <c r="AF24" s="41">
        <f t="shared" si="11"/>
        <v>0</v>
      </c>
      <c r="AG24" s="41">
        <f t="shared" si="1"/>
        <v>0</v>
      </c>
      <c r="AH24" s="41">
        <f t="shared" si="12"/>
        <v>0</v>
      </c>
      <c r="AI24" s="41">
        <f t="shared" si="13"/>
        <v>0</v>
      </c>
      <c r="AJ24" s="42" t="str">
        <f>IF(VLOOKUP(AE24,データベース!$A$29:$G$78,2)=0,"",VLOOKUP(AE24,データベース!$A$29:$G$78,2))</f>
        <v/>
      </c>
      <c r="AK24" s="42" t="str">
        <f>IF(VLOOKUP(AE24,データベース!$A$29:$G$78,5)=0,"",VLOOKUP(AE24,データベース!$A$29:$G$78,5))</f>
        <v/>
      </c>
      <c r="AL24" s="43" t="str">
        <f t="shared" si="14"/>
        <v>　</v>
      </c>
    </row>
    <row r="25" spans="1:38" ht="18" customHeight="1">
      <c r="A25" s="370"/>
      <c r="B25" s="174" t="str">
        <f t="shared" si="15"/>
        <v/>
      </c>
      <c r="C25" s="121"/>
      <c r="D25" s="394" t="str">
        <f>IF(AC25="","",VLOOKUP(AC25,データベース!$A$29:$U$78,2))</f>
        <v/>
      </c>
      <c r="E25" s="394"/>
      <c r="F25" s="85"/>
      <c r="G25" s="394" t="str">
        <f>IF(AC25="","",VLOOKUP(AC25,データベース!$A$29:$U$78,5))</f>
        <v/>
      </c>
      <c r="H25" s="394"/>
      <c r="I25" s="86"/>
      <c r="J25" s="361" t="str">
        <f>IF(AC25="","",VLOOKUP(AC25,データベース!$A$29:$U$78,8))</f>
        <v/>
      </c>
      <c r="K25" s="361"/>
      <c r="L25" s="361" t="str">
        <f>IF(AC25="","",VLOOKUP(AC25,データベース!$A$29:$U$78,10))</f>
        <v/>
      </c>
      <c r="M25" s="361"/>
      <c r="N25" s="361" t="str">
        <f>IF(AC25="","",VLOOKUP(AC25,データベース!$A$29:$U$78,12))</f>
        <v/>
      </c>
      <c r="O25" s="361"/>
      <c r="P25" s="95" t="str">
        <f>IF(AC25="","",VLOOKUP(AC25,データベース!$A$29:$U$78,16))</f>
        <v/>
      </c>
      <c r="Q25" s="96" t="str">
        <f t="shared" ref="Q25:Q51" si="16">MID(P25,1,1)</f>
        <v/>
      </c>
      <c r="R25" s="96" t="str">
        <f t="shared" ref="R25:R51" si="17">MID(P25,2,1)</f>
        <v/>
      </c>
      <c r="S25" s="96" t="str">
        <f t="shared" ref="S25:S51" si="18">MID(P25,3,1)</f>
        <v/>
      </c>
      <c r="T25" s="96" t="str">
        <f t="shared" ref="T25:T51" si="19">MID(P25,4,1)</f>
        <v/>
      </c>
      <c r="U25" s="96" t="str">
        <f t="shared" ref="U25:U51" si="20">MID(P25,5,1)</f>
        <v/>
      </c>
      <c r="V25" s="96" t="str">
        <f t="shared" ref="V25:V51" si="21">MID(P25,6,1)</f>
        <v/>
      </c>
      <c r="W25" s="96" t="str">
        <f t="shared" ref="W25:W51" si="22">MID(P25,7,1)</f>
        <v/>
      </c>
      <c r="X25" s="96" t="str">
        <f t="shared" ref="X25:X51" si="23">MID(P25,8,1)</f>
        <v/>
      </c>
      <c r="Y25" s="96" t="str">
        <f t="shared" ref="Y25:Y51" si="24">MID(P25,9,1)</f>
        <v/>
      </c>
      <c r="Z25" s="122"/>
      <c r="AA25" s="98"/>
      <c r="AB25" s="380"/>
      <c r="AC25" s="2"/>
      <c r="AE25" s="41">
        <v>13</v>
      </c>
      <c r="AF25" s="41">
        <f t="shared" si="11"/>
        <v>0</v>
      </c>
      <c r="AG25" s="41">
        <f t="shared" si="1"/>
        <v>0</v>
      </c>
      <c r="AH25" s="41">
        <f t="shared" si="12"/>
        <v>0</v>
      </c>
      <c r="AI25" s="41">
        <f t="shared" si="13"/>
        <v>0</v>
      </c>
      <c r="AJ25" s="42" t="str">
        <f>IF(VLOOKUP(AE25,データベース!$A$29:$G$78,2)=0,"",VLOOKUP(AE25,データベース!$A$29:$G$78,2))</f>
        <v/>
      </c>
      <c r="AK25" s="42" t="str">
        <f>IF(VLOOKUP(AE25,データベース!$A$29:$G$78,5)=0,"",VLOOKUP(AE25,データベース!$A$29:$G$78,5))</f>
        <v/>
      </c>
      <c r="AL25" s="43" t="str">
        <f t="shared" si="14"/>
        <v>　</v>
      </c>
    </row>
    <row r="26" spans="1:38" ht="18" customHeight="1">
      <c r="A26" s="370"/>
      <c r="B26" s="174" t="str">
        <f t="shared" si="15"/>
        <v/>
      </c>
      <c r="C26" s="121"/>
      <c r="D26" s="382" t="str">
        <f>IF(AC26="","",VLOOKUP(AC26,データベース!$A$29:$U$78,2))</f>
        <v/>
      </c>
      <c r="E26" s="382"/>
      <c r="F26" s="93"/>
      <c r="G26" s="382" t="str">
        <f>IF(AC26="","",VLOOKUP(AC26,データベース!$A$29:$U$78,5))</f>
        <v/>
      </c>
      <c r="H26" s="382"/>
      <c r="I26" s="94"/>
      <c r="J26" s="361" t="str">
        <f>IF(AC26="","",VLOOKUP(AC26,データベース!$A$29:$U$78,8))</f>
        <v/>
      </c>
      <c r="K26" s="361"/>
      <c r="L26" s="361" t="str">
        <f>IF(AC26="","",VLOOKUP(AC26,データベース!$A$29:$U$78,10))</f>
        <v/>
      </c>
      <c r="M26" s="361"/>
      <c r="N26" s="361" t="str">
        <f>IF(AC26="","",VLOOKUP(AC26,データベース!$A$29:$U$78,12))</f>
        <v/>
      </c>
      <c r="O26" s="361"/>
      <c r="P26" s="95" t="str">
        <f>IF(AC26="","",VLOOKUP(AC26,データベース!$A$29:$U$78,16))</f>
        <v/>
      </c>
      <c r="Q26" s="96" t="str">
        <f t="shared" si="16"/>
        <v/>
      </c>
      <c r="R26" s="96" t="str">
        <f t="shared" si="17"/>
        <v/>
      </c>
      <c r="S26" s="96" t="str">
        <f t="shared" si="18"/>
        <v/>
      </c>
      <c r="T26" s="96" t="str">
        <f t="shared" si="19"/>
        <v/>
      </c>
      <c r="U26" s="96" t="str">
        <f t="shared" si="20"/>
        <v/>
      </c>
      <c r="V26" s="96" t="str">
        <f t="shared" si="21"/>
        <v/>
      </c>
      <c r="W26" s="96" t="str">
        <f t="shared" si="22"/>
        <v/>
      </c>
      <c r="X26" s="96" t="str">
        <f t="shared" si="23"/>
        <v/>
      </c>
      <c r="Y26" s="96" t="str">
        <f t="shared" si="24"/>
        <v/>
      </c>
      <c r="Z26" s="122"/>
      <c r="AA26" s="98"/>
      <c r="AB26" s="380"/>
      <c r="AC26" s="2"/>
      <c r="AE26" s="41">
        <v>14</v>
      </c>
      <c r="AF26" s="41">
        <f t="shared" si="11"/>
        <v>0</v>
      </c>
      <c r="AG26" s="41">
        <f t="shared" si="1"/>
        <v>0</v>
      </c>
      <c r="AH26" s="41">
        <f t="shared" si="12"/>
        <v>0</v>
      </c>
      <c r="AI26" s="41">
        <f t="shared" si="13"/>
        <v>0</v>
      </c>
      <c r="AJ26" s="42" t="str">
        <f>IF(VLOOKUP(AE26,データベース!$A$29:$G$78,2)=0,"",VLOOKUP(AE26,データベース!$A$29:$G$78,2))</f>
        <v/>
      </c>
      <c r="AK26" s="42" t="str">
        <f>IF(VLOOKUP(AE26,データベース!$A$29:$G$78,5)=0,"",VLOOKUP(AE26,データベース!$A$29:$G$78,5))</f>
        <v/>
      </c>
      <c r="AL26" s="43" t="str">
        <f t="shared" si="14"/>
        <v>　</v>
      </c>
    </row>
    <row r="27" spans="1:38" ht="18" customHeight="1" thickBot="1">
      <c r="A27" s="371"/>
      <c r="B27" s="175" t="str">
        <f t="shared" si="15"/>
        <v/>
      </c>
      <c r="C27" s="125"/>
      <c r="D27" s="408" t="str">
        <f>IF(AC27="","",VLOOKUP(AC27,データベース!$A$29:$U$78,2))</f>
        <v/>
      </c>
      <c r="E27" s="408"/>
      <c r="F27" s="101"/>
      <c r="G27" s="408" t="str">
        <f>IF(AC27="","",VLOOKUP(AC27,データベース!$A$29:$U$78,5))</f>
        <v/>
      </c>
      <c r="H27" s="408"/>
      <c r="I27" s="102"/>
      <c r="J27" s="383" t="str">
        <f>IF(AC27="","",VLOOKUP(AC27,データベース!$A$29:$U$78,8))</f>
        <v/>
      </c>
      <c r="K27" s="383"/>
      <c r="L27" s="383" t="str">
        <f>IF(AC27="","",VLOOKUP(AC27,データベース!$A$29:$U$78,10))</f>
        <v/>
      </c>
      <c r="M27" s="383"/>
      <c r="N27" s="383" t="str">
        <f>IF(AC27="","",VLOOKUP(AC27,データベース!$A$29:$U$78,12))</f>
        <v/>
      </c>
      <c r="O27" s="383"/>
      <c r="P27" s="103" t="str">
        <f>IF(AC27="","",VLOOKUP(AC27,データベース!$A$29:$U$78,16))</f>
        <v/>
      </c>
      <c r="Q27" s="104" t="str">
        <f t="shared" si="16"/>
        <v/>
      </c>
      <c r="R27" s="104" t="str">
        <f t="shared" si="17"/>
        <v/>
      </c>
      <c r="S27" s="104" t="str">
        <f t="shared" si="18"/>
        <v/>
      </c>
      <c r="T27" s="104" t="str">
        <f t="shared" si="19"/>
        <v/>
      </c>
      <c r="U27" s="104" t="str">
        <f t="shared" si="20"/>
        <v/>
      </c>
      <c r="V27" s="104" t="str">
        <f t="shared" si="21"/>
        <v/>
      </c>
      <c r="W27" s="104" t="str">
        <f t="shared" si="22"/>
        <v/>
      </c>
      <c r="X27" s="104" t="str">
        <f t="shared" si="23"/>
        <v/>
      </c>
      <c r="Y27" s="104" t="str">
        <f t="shared" si="24"/>
        <v/>
      </c>
      <c r="Z27" s="126"/>
      <c r="AA27" s="98"/>
      <c r="AB27" s="405"/>
      <c r="AC27" s="3"/>
      <c r="AE27" s="41">
        <v>15</v>
      </c>
      <c r="AF27" s="41">
        <f t="shared" si="11"/>
        <v>0</v>
      </c>
      <c r="AG27" s="41">
        <f t="shared" si="1"/>
        <v>0</v>
      </c>
      <c r="AH27" s="41">
        <f t="shared" si="12"/>
        <v>0</v>
      </c>
      <c r="AI27" s="41">
        <f t="shared" si="13"/>
        <v>0</v>
      </c>
      <c r="AJ27" s="42" t="str">
        <f>IF(VLOOKUP(AE27,データベース!$A$29:$G$78,2)=0,"",VLOOKUP(AE27,データベース!$A$29:$G$78,2))</f>
        <v/>
      </c>
      <c r="AK27" s="42" t="str">
        <f>IF(VLOOKUP(AE27,データベース!$A$29:$G$78,5)=0,"",VLOOKUP(AE27,データベース!$A$29:$G$78,5))</f>
        <v/>
      </c>
      <c r="AL27" s="43" t="str">
        <f t="shared" si="14"/>
        <v>　</v>
      </c>
    </row>
    <row r="28" spans="1:38" ht="18" customHeight="1">
      <c r="A28" s="369" t="s">
        <v>42</v>
      </c>
      <c r="B28" s="173" t="str">
        <f t="shared" si="15"/>
        <v/>
      </c>
      <c r="C28" s="127"/>
      <c r="D28" s="427" t="str">
        <f>IF(AC28="","",VLOOKUP(AC28,データベース!$A$29:$U$78,2))</f>
        <v/>
      </c>
      <c r="E28" s="427"/>
      <c r="F28" s="128"/>
      <c r="G28" s="427" t="str">
        <f>IF(AC28="","",VLOOKUP(AC28,データベース!$A$29:$U$78,5))</f>
        <v/>
      </c>
      <c r="H28" s="427"/>
      <c r="I28" s="129"/>
      <c r="J28" s="410" t="str">
        <f>IF(AC28="","",VLOOKUP(AC28,データベース!$A$29:$U$78,8))</f>
        <v/>
      </c>
      <c r="K28" s="410"/>
      <c r="L28" s="410" t="str">
        <f>IF(AC28="","",VLOOKUP(AC28,データベース!$A$29:$U$78,10))</f>
        <v/>
      </c>
      <c r="M28" s="410"/>
      <c r="N28" s="410" t="str">
        <f>IF(AC28="","",VLOOKUP(AC28,データベース!$A$29:$U$78,12))</f>
        <v/>
      </c>
      <c r="O28" s="410"/>
      <c r="P28" s="130" t="str">
        <f>IF(AC28="","",VLOOKUP(AC28,データベース!$A$29:$U$78,16))</f>
        <v/>
      </c>
      <c r="Q28" s="66" t="str">
        <f t="shared" si="16"/>
        <v/>
      </c>
      <c r="R28" s="66" t="str">
        <f t="shared" si="17"/>
        <v/>
      </c>
      <c r="S28" s="66" t="str">
        <f t="shared" si="18"/>
        <v/>
      </c>
      <c r="T28" s="66" t="str">
        <f t="shared" si="19"/>
        <v/>
      </c>
      <c r="U28" s="66" t="str">
        <f t="shared" si="20"/>
        <v/>
      </c>
      <c r="V28" s="66" t="str">
        <f t="shared" si="21"/>
        <v/>
      </c>
      <c r="W28" s="66" t="str">
        <f t="shared" si="22"/>
        <v/>
      </c>
      <c r="X28" s="66" t="str">
        <f t="shared" si="23"/>
        <v/>
      </c>
      <c r="Y28" s="66" t="str">
        <f t="shared" si="24"/>
        <v/>
      </c>
      <c r="Z28" s="131"/>
      <c r="AA28" s="98"/>
      <c r="AB28" s="409">
        <v>100</v>
      </c>
      <c r="AC28" s="4"/>
      <c r="AE28" s="41">
        <v>16</v>
      </c>
      <c r="AF28" s="41">
        <f t="shared" si="11"/>
        <v>0</v>
      </c>
      <c r="AG28" s="41">
        <f t="shared" si="1"/>
        <v>0</v>
      </c>
      <c r="AH28" s="41">
        <f t="shared" si="12"/>
        <v>0</v>
      </c>
      <c r="AI28" s="41">
        <f t="shared" si="13"/>
        <v>0</v>
      </c>
      <c r="AJ28" s="42" t="str">
        <f>IF(VLOOKUP(AE28,データベース!$A$29:$G$78,2)=0,"",VLOOKUP(AE28,データベース!$A$29:$G$78,2))</f>
        <v/>
      </c>
      <c r="AK28" s="42" t="str">
        <f>IF(VLOOKUP(AE28,データベース!$A$29:$G$78,5)=0,"",VLOOKUP(AE28,データベース!$A$29:$G$78,5))</f>
        <v/>
      </c>
      <c r="AL28" s="43" t="str">
        <f t="shared" si="14"/>
        <v>　</v>
      </c>
    </row>
    <row r="29" spans="1:38" ht="18" customHeight="1">
      <c r="A29" s="370"/>
      <c r="B29" s="174" t="str">
        <f t="shared" si="15"/>
        <v/>
      </c>
      <c r="C29" s="121"/>
      <c r="D29" s="382" t="str">
        <f>IF(AC29="","",VLOOKUP(AC29,データベース!$A$29:$U$78,2))</f>
        <v/>
      </c>
      <c r="E29" s="382"/>
      <c r="F29" s="93"/>
      <c r="G29" s="382" t="str">
        <f>IF(AC29="","",VLOOKUP(AC29,データベース!$A$29:$U$78,5))</f>
        <v/>
      </c>
      <c r="H29" s="382"/>
      <c r="I29" s="94"/>
      <c r="J29" s="361" t="str">
        <f>IF(AC29="","",VLOOKUP(AC29,データベース!$A$29:$U$78,8))</f>
        <v/>
      </c>
      <c r="K29" s="361"/>
      <c r="L29" s="361" t="str">
        <f>IF(AC29="","",VLOOKUP(AC29,データベース!$A$29:$U$78,10))</f>
        <v/>
      </c>
      <c r="M29" s="361"/>
      <c r="N29" s="361" t="str">
        <f>IF(AC29="","",VLOOKUP(AC29,データベース!$A$29:$U$78,12))</f>
        <v/>
      </c>
      <c r="O29" s="361"/>
      <c r="P29" s="95" t="str">
        <f>IF(AC29="","",VLOOKUP(AC29,データベース!$A$29:$U$78,16))</f>
        <v/>
      </c>
      <c r="Q29" s="96" t="str">
        <f t="shared" si="16"/>
        <v/>
      </c>
      <c r="R29" s="96" t="str">
        <f t="shared" si="17"/>
        <v/>
      </c>
      <c r="S29" s="96" t="str">
        <f t="shared" si="18"/>
        <v/>
      </c>
      <c r="T29" s="96" t="str">
        <f t="shared" si="19"/>
        <v/>
      </c>
      <c r="U29" s="96" t="str">
        <f t="shared" si="20"/>
        <v/>
      </c>
      <c r="V29" s="96" t="str">
        <f t="shared" si="21"/>
        <v/>
      </c>
      <c r="W29" s="96" t="str">
        <f t="shared" si="22"/>
        <v/>
      </c>
      <c r="X29" s="96" t="str">
        <f t="shared" si="23"/>
        <v/>
      </c>
      <c r="Y29" s="96" t="str">
        <f t="shared" si="24"/>
        <v/>
      </c>
      <c r="Z29" s="122"/>
      <c r="AA29" s="98"/>
      <c r="AB29" s="380"/>
      <c r="AC29" s="2"/>
      <c r="AE29" s="41">
        <v>17</v>
      </c>
      <c r="AF29" s="41">
        <f t="shared" si="11"/>
        <v>0</v>
      </c>
      <c r="AG29" s="41">
        <f t="shared" si="1"/>
        <v>0</v>
      </c>
      <c r="AH29" s="41">
        <f t="shared" si="12"/>
        <v>0</v>
      </c>
      <c r="AI29" s="41">
        <f t="shared" si="13"/>
        <v>0</v>
      </c>
      <c r="AJ29" s="42" t="str">
        <f>IF(VLOOKUP(AE29,データベース!$A$29:$G$78,2)=0,"",VLOOKUP(AE29,データベース!$A$29:$G$78,2))</f>
        <v/>
      </c>
      <c r="AK29" s="42" t="str">
        <f>IF(VLOOKUP(AE29,データベース!$A$29:$G$78,5)=0,"",VLOOKUP(AE29,データベース!$A$29:$G$78,5))</f>
        <v/>
      </c>
      <c r="AL29" s="43" t="str">
        <f t="shared" si="14"/>
        <v>　</v>
      </c>
    </row>
    <row r="30" spans="1:38" ht="18" customHeight="1">
      <c r="A30" s="370"/>
      <c r="B30" s="174" t="str">
        <f t="shared" si="15"/>
        <v/>
      </c>
      <c r="C30" s="121"/>
      <c r="D30" s="382" t="str">
        <f>IF(AC30="","",VLOOKUP(AC30,データベース!$A$29:$U$78,2))</f>
        <v/>
      </c>
      <c r="E30" s="382"/>
      <c r="F30" s="93"/>
      <c r="G30" s="382" t="str">
        <f>IF(AC30="","",VLOOKUP(AC30,データベース!$A$29:$U$78,5))</f>
        <v/>
      </c>
      <c r="H30" s="382"/>
      <c r="I30" s="94"/>
      <c r="J30" s="361" t="str">
        <f>IF(AC30="","",VLOOKUP(AC30,データベース!$A$29:$U$78,8))</f>
        <v/>
      </c>
      <c r="K30" s="361"/>
      <c r="L30" s="361" t="str">
        <f>IF(AC30="","",VLOOKUP(AC30,データベース!$A$29:$U$78,10))</f>
        <v/>
      </c>
      <c r="M30" s="361"/>
      <c r="N30" s="361" t="str">
        <f>IF(AC30="","",VLOOKUP(AC30,データベース!$A$29:$U$78,12))</f>
        <v/>
      </c>
      <c r="O30" s="361"/>
      <c r="P30" s="95" t="str">
        <f>IF(AC30="","",VLOOKUP(AC30,データベース!$A$29:$U$78,16))</f>
        <v/>
      </c>
      <c r="Q30" s="96" t="str">
        <f t="shared" si="16"/>
        <v/>
      </c>
      <c r="R30" s="96" t="str">
        <f t="shared" si="17"/>
        <v/>
      </c>
      <c r="S30" s="96" t="str">
        <f t="shared" si="18"/>
        <v/>
      </c>
      <c r="T30" s="96" t="str">
        <f t="shared" si="19"/>
        <v/>
      </c>
      <c r="U30" s="96" t="str">
        <f t="shared" si="20"/>
        <v/>
      </c>
      <c r="V30" s="96" t="str">
        <f t="shared" si="21"/>
        <v/>
      </c>
      <c r="W30" s="96" t="str">
        <f t="shared" si="22"/>
        <v/>
      </c>
      <c r="X30" s="96" t="str">
        <f t="shared" si="23"/>
        <v/>
      </c>
      <c r="Y30" s="96" t="str">
        <f t="shared" si="24"/>
        <v/>
      </c>
      <c r="Z30" s="122"/>
      <c r="AA30" s="98"/>
      <c r="AB30" s="380"/>
      <c r="AC30" s="2"/>
      <c r="AE30" s="41">
        <v>18</v>
      </c>
      <c r="AF30" s="41">
        <f t="shared" si="11"/>
        <v>0</v>
      </c>
      <c r="AG30" s="41">
        <f t="shared" si="1"/>
        <v>0</v>
      </c>
      <c r="AH30" s="41">
        <f t="shared" si="12"/>
        <v>0</v>
      </c>
      <c r="AI30" s="41">
        <f t="shared" si="13"/>
        <v>0</v>
      </c>
      <c r="AJ30" s="42" t="str">
        <f>IF(VLOOKUP(AE30,データベース!$A$29:$G$78,2)=0,"",VLOOKUP(AE30,データベース!$A$29:$G$78,2))</f>
        <v/>
      </c>
      <c r="AK30" s="42" t="str">
        <f>IF(VLOOKUP(AE30,データベース!$A$29:$G$78,5)=0,"",VLOOKUP(AE30,データベース!$A$29:$G$78,5))</f>
        <v/>
      </c>
      <c r="AL30" s="43" t="str">
        <f t="shared" si="14"/>
        <v>　</v>
      </c>
    </row>
    <row r="31" spans="1:38" ht="18" customHeight="1" thickBot="1">
      <c r="A31" s="371"/>
      <c r="B31" s="175" t="str">
        <f t="shared" si="15"/>
        <v/>
      </c>
      <c r="C31" s="125"/>
      <c r="D31" s="408" t="str">
        <f>IF(AC31="","",VLOOKUP(AC31,データベース!$A$29:$U$78,2))</f>
        <v/>
      </c>
      <c r="E31" s="408"/>
      <c r="F31" s="101"/>
      <c r="G31" s="408" t="str">
        <f>IF(AC31="","",VLOOKUP(AC31,データベース!$A$29:$U$78,5))</f>
        <v/>
      </c>
      <c r="H31" s="408"/>
      <c r="I31" s="102"/>
      <c r="J31" s="383" t="str">
        <f>IF(AC31="","",VLOOKUP(AC31,データベース!$A$29:$U$78,8))</f>
        <v/>
      </c>
      <c r="K31" s="383"/>
      <c r="L31" s="383" t="str">
        <f>IF(AC31="","",VLOOKUP(AC31,データベース!$A$29:$U$78,10))</f>
        <v/>
      </c>
      <c r="M31" s="383"/>
      <c r="N31" s="383" t="str">
        <f>IF(AC31="","",VLOOKUP(AC31,データベース!$A$29:$U$78,12))</f>
        <v/>
      </c>
      <c r="O31" s="383"/>
      <c r="P31" s="103" t="str">
        <f>IF(AC31="","",VLOOKUP(AC31,データベース!$A$29:$U$78,16))</f>
        <v/>
      </c>
      <c r="Q31" s="104" t="str">
        <f t="shared" si="16"/>
        <v/>
      </c>
      <c r="R31" s="104" t="str">
        <f t="shared" si="17"/>
        <v/>
      </c>
      <c r="S31" s="104" t="str">
        <f t="shared" si="18"/>
        <v/>
      </c>
      <c r="T31" s="104" t="str">
        <f t="shared" si="19"/>
        <v/>
      </c>
      <c r="U31" s="104" t="str">
        <f t="shared" si="20"/>
        <v/>
      </c>
      <c r="V31" s="104" t="str">
        <f t="shared" si="21"/>
        <v/>
      </c>
      <c r="W31" s="104" t="str">
        <f t="shared" si="22"/>
        <v/>
      </c>
      <c r="X31" s="104" t="str">
        <f t="shared" si="23"/>
        <v/>
      </c>
      <c r="Y31" s="104" t="str">
        <f t="shared" si="24"/>
        <v/>
      </c>
      <c r="Z31" s="126"/>
      <c r="AA31" s="98"/>
      <c r="AB31" s="405"/>
      <c r="AC31" s="3"/>
      <c r="AE31" s="41">
        <v>19</v>
      </c>
      <c r="AF31" s="41">
        <f t="shared" si="11"/>
        <v>0</v>
      </c>
      <c r="AG31" s="41">
        <f t="shared" si="1"/>
        <v>0</v>
      </c>
      <c r="AH31" s="41">
        <f t="shared" si="12"/>
        <v>0</v>
      </c>
      <c r="AI31" s="41">
        <f t="shared" si="13"/>
        <v>0</v>
      </c>
      <c r="AJ31" s="42" t="str">
        <f>IF(VLOOKUP(AE31,データベース!$A$29:$G$78,2)=0,"",VLOOKUP(AE31,データベース!$A$29:$G$78,2))</f>
        <v/>
      </c>
      <c r="AK31" s="42" t="str">
        <f>IF(VLOOKUP(AE31,データベース!$A$29:$G$78,5)=0,"",VLOOKUP(AE31,データベース!$A$29:$G$78,5))</f>
        <v/>
      </c>
      <c r="AL31" s="43" t="str">
        <f t="shared" si="14"/>
        <v>　</v>
      </c>
    </row>
    <row r="32" spans="1:38" ht="18" customHeight="1">
      <c r="A32" s="369" t="s">
        <v>43</v>
      </c>
      <c r="B32" s="173" t="str">
        <f t="shared" si="15"/>
        <v/>
      </c>
      <c r="C32" s="127"/>
      <c r="D32" s="427" t="str">
        <f>IF(AC32="","",VLOOKUP(AC32,データベース!$A$29:$U$78,2))</f>
        <v/>
      </c>
      <c r="E32" s="427"/>
      <c r="F32" s="128"/>
      <c r="G32" s="427" t="str">
        <f>IF(AC32="","",VLOOKUP(AC32,データベース!$A$29:$U$78,5))</f>
        <v/>
      </c>
      <c r="H32" s="427"/>
      <c r="I32" s="129"/>
      <c r="J32" s="410" t="str">
        <f>IF(AC32="","",VLOOKUP(AC32,データベース!$A$29:$U$78,8))</f>
        <v/>
      </c>
      <c r="K32" s="410"/>
      <c r="L32" s="410" t="str">
        <f>IF(AC32="","",VLOOKUP(AC32,データベース!$A$29:$U$78,10))</f>
        <v/>
      </c>
      <c r="M32" s="410"/>
      <c r="N32" s="410" t="str">
        <f>IF(AC32="","",VLOOKUP(AC32,データベース!$A$29:$U$78,12))</f>
        <v/>
      </c>
      <c r="O32" s="410"/>
      <c r="P32" s="130" t="str">
        <f>IF(AC32="","",VLOOKUP(AC32,データベース!$A$29:$U$78,16))</f>
        <v/>
      </c>
      <c r="Q32" s="66" t="str">
        <f t="shared" si="16"/>
        <v/>
      </c>
      <c r="R32" s="66" t="str">
        <f t="shared" si="17"/>
        <v/>
      </c>
      <c r="S32" s="66" t="str">
        <f t="shared" si="18"/>
        <v/>
      </c>
      <c r="T32" s="66" t="str">
        <f t="shared" si="19"/>
        <v/>
      </c>
      <c r="U32" s="66" t="str">
        <f t="shared" si="20"/>
        <v/>
      </c>
      <c r="V32" s="66" t="str">
        <f t="shared" si="21"/>
        <v/>
      </c>
      <c r="W32" s="66" t="str">
        <f t="shared" si="22"/>
        <v/>
      </c>
      <c r="X32" s="66" t="str">
        <f t="shared" si="23"/>
        <v/>
      </c>
      <c r="Y32" s="66" t="str">
        <f t="shared" si="24"/>
        <v/>
      </c>
      <c r="Z32" s="131"/>
      <c r="AA32" s="98"/>
      <c r="AB32" s="409">
        <v>90</v>
      </c>
      <c r="AC32" s="4"/>
      <c r="AE32" s="41">
        <v>20</v>
      </c>
      <c r="AF32" s="41">
        <f t="shared" si="11"/>
        <v>0</v>
      </c>
      <c r="AG32" s="41">
        <f t="shared" si="1"/>
        <v>0</v>
      </c>
      <c r="AH32" s="41">
        <f t="shared" si="12"/>
        <v>0</v>
      </c>
      <c r="AI32" s="41">
        <f t="shared" si="13"/>
        <v>0</v>
      </c>
      <c r="AJ32" s="42" t="str">
        <f>IF(VLOOKUP(AE32,データベース!$A$29:$G$78,2)=0,"",VLOOKUP(AE32,データベース!$A$29:$G$78,2))</f>
        <v/>
      </c>
      <c r="AK32" s="42" t="str">
        <f>IF(VLOOKUP(AE32,データベース!$A$29:$G$78,5)=0,"",VLOOKUP(AE32,データベース!$A$29:$G$78,5))</f>
        <v/>
      </c>
      <c r="AL32" s="43" t="str">
        <f t="shared" si="14"/>
        <v>　</v>
      </c>
    </row>
    <row r="33" spans="1:38" ht="18" customHeight="1">
      <c r="A33" s="370"/>
      <c r="B33" s="174" t="str">
        <f t="shared" si="15"/>
        <v/>
      </c>
      <c r="C33" s="121"/>
      <c r="D33" s="382" t="str">
        <f>IF(AC33="","",VLOOKUP(AC33,データベース!$A$29:$U$78,2))</f>
        <v/>
      </c>
      <c r="E33" s="382"/>
      <c r="F33" s="93"/>
      <c r="G33" s="382" t="str">
        <f>IF(AC33="","",VLOOKUP(AC33,データベース!$A$29:$U$78,5))</f>
        <v/>
      </c>
      <c r="H33" s="382"/>
      <c r="I33" s="94"/>
      <c r="J33" s="361" t="str">
        <f>IF(AC33="","",VLOOKUP(AC33,データベース!$A$29:$U$78,8))</f>
        <v/>
      </c>
      <c r="K33" s="361"/>
      <c r="L33" s="361" t="str">
        <f>IF(AC33="","",VLOOKUP(AC33,データベース!$A$29:$U$78,10))</f>
        <v/>
      </c>
      <c r="M33" s="361"/>
      <c r="N33" s="361" t="str">
        <f>IF(AC33="","",VLOOKUP(AC33,データベース!$A$29:$U$78,12))</f>
        <v/>
      </c>
      <c r="O33" s="361"/>
      <c r="P33" s="95" t="str">
        <f>IF(AC33="","",VLOOKUP(AC33,データベース!$A$29:$U$78,16))</f>
        <v/>
      </c>
      <c r="Q33" s="96" t="str">
        <f t="shared" si="16"/>
        <v/>
      </c>
      <c r="R33" s="96" t="str">
        <f t="shared" si="17"/>
        <v/>
      </c>
      <c r="S33" s="96" t="str">
        <f t="shared" si="18"/>
        <v/>
      </c>
      <c r="T33" s="96" t="str">
        <f t="shared" si="19"/>
        <v/>
      </c>
      <c r="U33" s="96" t="str">
        <f t="shared" si="20"/>
        <v/>
      </c>
      <c r="V33" s="96" t="str">
        <f t="shared" si="21"/>
        <v/>
      </c>
      <c r="W33" s="96" t="str">
        <f t="shared" si="22"/>
        <v/>
      </c>
      <c r="X33" s="96" t="str">
        <f t="shared" si="23"/>
        <v/>
      </c>
      <c r="Y33" s="96" t="str">
        <f t="shared" si="24"/>
        <v/>
      </c>
      <c r="Z33" s="122"/>
      <c r="AA33" s="98"/>
      <c r="AB33" s="380"/>
      <c r="AC33" s="2"/>
      <c r="AE33" s="41">
        <v>21</v>
      </c>
      <c r="AF33" s="41">
        <f t="shared" si="11"/>
        <v>0</v>
      </c>
      <c r="AG33" s="41">
        <f t="shared" si="1"/>
        <v>0</v>
      </c>
      <c r="AH33" s="41">
        <f t="shared" si="12"/>
        <v>0</v>
      </c>
      <c r="AI33" s="41">
        <f t="shared" si="13"/>
        <v>0</v>
      </c>
      <c r="AJ33" s="42" t="str">
        <f>IF(VLOOKUP(AE33,データベース!$A$29:$G$78,2)=0,"",VLOOKUP(AE33,データベース!$A$29:$G$78,2))</f>
        <v/>
      </c>
      <c r="AK33" s="42" t="str">
        <f>IF(VLOOKUP(AE33,データベース!$A$29:$G$78,5)=0,"",VLOOKUP(AE33,データベース!$A$29:$G$78,5))</f>
        <v/>
      </c>
      <c r="AL33" s="43" t="str">
        <f t="shared" si="14"/>
        <v>　</v>
      </c>
    </row>
    <row r="34" spans="1:38" ht="18" customHeight="1">
      <c r="A34" s="370"/>
      <c r="B34" s="174" t="str">
        <f t="shared" si="15"/>
        <v/>
      </c>
      <c r="C34" s="121"/>
      <c r="D34" s="382" t="str">
        <f>IF(AC34="","",VLOOKUP(AC34,データベース!$A$29:$U$78,2))</f>
        <v/>
      </c>
      <c r="E34" s="382"/>
      <c r="F34" s="93"/>
      <c r="G34" s="382" t="str">
        <f>IF(AC34="","",VLOOKUP(AC34,データベース!$A$29:$U$78,5))</f>
        <v/>
      </c>
      <c r="H34" s="382"/>
      <c r="I34" s="94"/>
      <c r="J34" s="361" t="str">
        <f>IF(AC34="","",VLOOKUP(AC34,データベース!$A$29:$U$78,8))</f>
        <v/>
      </c>
      <c r="K34" s="361"/>
      <c r="L34" s="361" t="str">
        <f>IF(AC34="","",VLOOKUP(AC34,データベース!$A$29:$U$78,10))</f>
        <v/>
      </c>
      <c r="M34" s="361"/>
      <c r="N34" s="361" t="str">
        <f>IF(AC34="","",VLOOKUP(AC34,データベース!$A$29:$U$78,12))</f>
        <v/>
      </c>
      <c r="O34" s="361"/>
      <c r="P34" s="95" t="str">
        <f>IF(AC34="","",VLOOKUP(AC34,データベース!$A$29:$U$78,16))</f>
        <v/>
      </c>
      <c r="Q34" s="96" t="str">
        <f t="shared" si="16"/>
        <v/>
      </c>
      <c r="R34" s="96" t="str">
        <f t="shared" si="17"/>
        <v/>
      </c>
      <c r="S34" s="96" t="str">
        <f t="shared" si="18"/>
        <v/>
      </c>
      <c r="T34" s="96" t="str">
        <f t="shared" si="19"/>
        <v/>
      </c>
      <c r="U34" s="96" t="str">
        <f t="shared" si="20"/>
        <v/>
      </c>
      <c r="V34" s="96" t="str">
        <f t="shared" si="21"/>
        <v/>
      </c>
      <c r="W34" s="96" t="str">
        <f t="shared" si="22"/>
        <v/>
      </c>
      <c r="X34" s="96" t="str">
        <f t="shared" si="23"/>
        <v/>
      </c>
      <c r="Y34" s="96" t="str">
        <f t="shared" si="24"/>
        <v/>
      </c>
      <c r="Z34" s="122"/>
      <c r="AA34" s="98"/>
      <c r="AB34" s="380"/>
      <c r="AC34" s="2"/>
      <c r="AE34" s="41">
        <v>22</v>
      </c>
      <c r="AF34" s="41">
        <f t="shared" si="11"/>
        <v>0</v>
      </c>
      <c r="AG34" s="41">
        <f t="shared" si="1"/>
        <v>0</v>
      </c>
      <c r="AH34" s="41">
        <f t="shared" si="12"/>
        <v>0</v>
      </c>
      <c r="AI34" s="41">
        <f t="shared" si="13"/>
        <v>0</v>
      </c>
      <c r="AJ34" s="42" t="str">
        <f>IF(VLOOKUP(AE34,データベース!$A$29:$G$78,2)=0,"",VLOOKUP(AE34,データベース!$A$29:$G$78,2))</f>
        <v/>
      </c>
      <c r="AK34" s="42" t="str">
        <f>IF(VLOOKUP(AE34,データベース!$A$29:$G$78,5)=0,"",VLOOKUP(AE34,データベース!$A$29:$G$78,5))</f>
        <v/>
      </c>
      <c r="AL34" s="43" t="str">
        <f t="shared" si="14"/>
        <v>　</v>
      </c>
    </row>
    <row r="35" spans="1:38" ht="18" customHeight="1" thickBot="1">
      <c r="A35" s="371"/>
      <c r="B35" s="175" t="str">
        <f t="shared" si="15"/>
        <v/>
      </c>
      <c r="C35" s="125"/>
      <c r="D35" s="408" t="str">
        <f>IF(AC35="","",VLOOKUP(AC35,データベース!$A$29:$U$78,2))</f>
        <v/>
      </c>
      <c r="E35" s="408"/>
      <c r="F35" s="101"/>
      <c r="G35" s="408" t="str">
        <f>IF(AC35="","",VLOOKUP(AC35,データベース!$A$29:$U$78,5))</f>
        <v/>
      </c>
      <c r="H35" s="408"/>
      <c r="I35" s="102"/>
      <c r="J35" s="383" t="str">
        <f>IF(AC35="","",VLOOKUP(AC35,データベース!$A$29:$U$78,8))</f>
        <v/>
      </c>
      <c r="K35" s="383"/>
      <c r="L35" s="383" t="str">
        <f>IF(AC35="","",VLOOKUP(AC35,データベース!$A$29:$U$78,10))</f>
        <v/>
      </c>
      <c r="M35" s="383"/>
      <c r="N35" s="383" t="str">
        <f>IF(AC35="","",VLOOKUP(AC35,データベース!$A$29:$U$78,12))</f>
        <v/>
      </c>
      <c r="O35" s="383"/>
      <c r="P35" s="103" t="str">
        <f>IF(AC35="","",VLOOKUP(AC35,データベース!$A$29:$U$78,16))</f>
        <v/>
      </c>
      <c r="Q35" s="104" t="str">
        <f t="shared" si="16"/>
        <v/>
      </c>
      <c r="R35" s="104" t="str">
        <f t="shared" si="17"/>
        <v/>
      </c>
      <c r="S35" s="104" t="str">
        <f t="shared" si="18"/>
        <v/>
      </c>
      <c r="T35" s="104" t="str">
        <f t="shared" si="19"/>
        <v/>
      </c>
      <c r="U35" s="104" t="str">
        <f t="shared" si="20"/>
        <v/>
      </c>
      <c r="V35" s="104" t="str">
        <f t="shared" si="21"/>
        <v/>
      </c>
      <c r="W35" s="104" t="str">
        <f t="shared" si="22"/>
        <v/>
      </c>
      <c r="X35" s="104" t="str">
        <f t="shared" si="23"/>
        <v/>
      </c>
      <c r="Y35" s="104" t="str">
        <f t="shared" si="24"/>
        <v/>
      </c>
      <c r="Z35" s="126"/>
      <c r="AA35" s="98"/>
      <c r="AB35" s="405"/>
      <c r="AC35" s="3"/>
      <c r="AE35" s="41">
        <v>23</v>
      </c>
      <c r="AF35" s="41">
        <f t="shared" si="11"/>
        <v>0</v>
      </c>
      <c r="AG35" s="41">
        <f t="shared" si="1"/>
        <v>0</v>
      </c>
      <c r="AH35" s="41">
        <f t="shared" si="12"/>
        <v>0</v>
      </c>
      <c r="AI35" s="41">
        <f t="shared" si="13"/>
        <v>0</v>
      </c>
      <c r="AJ35" s="42" t="str">
        <f>IF(VLOOKUP(AE35,データベース!$A$29:$G$78,2)=0,"",VLOOKUP(AE35,データベース!$A$29:$G$78,2))</f>
        <v/>
      </c>
      <c r="AK35" s="42" t="str">
        <f>IF(VLOOKUP(AE35,データベース!$A$29:$G$78,5)=0,"",VLOOKUP(AE35,データベース!$A$29:$G$78,5))</f>
        <v/>
      </c>
      <c r="AL35" s="43" t="str">
        <f t="shared" si="14"/>
        <v>　</v>
      </c>
    </row>
    <row r="36" spans="1:38" ht="18" customHeight="1">
      <c r="A36" s="369" t="s">
        <v>44</v>
      </c>
      <c r="B36" s="173" t="str">
        <f t="shared" si="15"/>
        <v/>
      </c>
      <c r="C36" s="127"/>
      <c r="D36" s="427" t="str">
        <f>IF(AC36="","",VLOOKUP(AC36,データベース!$A$29:$U$78,2))</f>
        <v/>
      </c>
      <c r="E36" s="427"/>
      <c r="F36" s="128"/>
      <c r="G36" s="427" t="str">
        <f>IF(AC36="","",VLOOKUP(AC36,データベース!$A$29:$U$78,5))</f>
        <v/>
      </c>
      <c r="H36" s="427"/>
      <c r="I36" s="129"/>
      <c r="J36" s="410" t="str">
        <f>IF(AC36="","",VLOOKUP(AC36,データベース!$A$29:$U$78,8))</f>
        <v/>
      </c>
      <c r="K36" s="410"/>
      <c r="L36" s="410" t="str">
        <f>IF(AC36="","",VLOOKUP(AC36,データベース!$A$29:$U$78,10))</f>
        <v/>
      </c>
      <c r="M36" s="410"/>
      <c r="N36" s="410" t="str">
        <f>IF(AC36="","",VLOOKUP(AC36,データベース!$A$29:$U$78,12))</f>
        <v/>
      </c>
      <c r="O36" s="410"/>
      <c r="P36" s="130" t="str">
        <f>IF(AC36="","",VLOOKUP(AC36,データベース!$A$29:$U$78,16))</f>
        <v/>
      </c>
      <c r="Q36" s="66" t="str">
        <f t="shared" si="16"/>
        <v/>
      </c>
      <c r="R36" s="66" t="str">
        <f t="shared" si="17"/>
        <v/>
      </c>
      <c r="S36" s="66" t="str">
        <f t="shared" si="18"/>
        <v/>
      </c>
      <c r="T36" s="66" t="str">
        <f t="shared" si="19"/>
        <v/>
      </c>
      <c r="U36" s="66" t="str">
        <f t="shared" si="20"/>
        <v/>
      </c>
      <c r="V36" s="66" t="str">
        <f t="shared" si="21"/>
        <v/>
      </c>
      <c r="W36" s="66" t="str">
        <f t="shared" si="22"/>
        <v/>
      </c>
      <c r="X36" s="66" t="str">
        <f t="shared" si="23"/>
        <v/>
      </c>
      <c r="Y36" s="66" t="str">
        <f t="shared" si="24"/>
        <v/>
      </c>
      <c r="Z36" s="131"/>
      <c r="AA36" s="98"/>
      <c r="AB36" s="409">
        <v>81</v>
      </c>
      <c r="AC36" s="4"/>
      <c r="AE36" s="41">
        <v>24</v>
      </c>
      <c r="AF36" s="41">
        <f t="shared" si="11"/>
        <v>0</v>
      </c>
      <c r="AG36" s="41">
        <f t="shared" si="1"/>
        <v>0</v>
      </c>
      <c r="AH36" s="41">
        <f t="shared" si="12"/>
        <v>0</v>
      </c>
      <c r="AI36" s="41">
        <f t="shared" si="13"/>
        <v>0</v>
      </c>
      <c r="AJ36" s="42" t="str">
        <f>IF(VLOOKUP(AE36,データベース!$A$29:$G$78,2)=0,"",VLOOKUP(AE36,データベース!$A$29:$G$78,2))</f>
        <v/>
      </c>
      <c r="AK36" s="42" t="str">
        <f>IF(VLOOKUP(AE36,データベース!$A$29:$G$78,5)=0,"",VLOOKUP(AE36,データベース!$A$29:$G$78,5))</f>
        <v/>
      </c>
      <c r="AL36" s="43" t="str">
        <f t="shared" si="14"/>
        <v>　</v>
      </c>
    </row>
    <row r="37" spans="1:38" ht="18" customHeight="1">
      <c r="A37" s="370"/>
      <c r="B37" s="174" t="str">
        <f t="shared" si="15"/>
        <v/>
      </c>
      <c r="C37" s="121"/>
      <c r="D37" s="382" t="str">
        <f>IF(AC37="","",VLOOKUP(AC37,データベース!$A$29:$U$78,2))</f>
        <v/>
      </c>
      <c r="E37" s="382"/>
      <c r="F37" s="93"/>
      <c r="G37" s="382" t="str">
        <f>IF(AC37="","",VLOOKUP(AC37,データベース!$A$29:$U$78,5))</f>
        <v/>
      </c>
      <c r="H37" s="382"/>
      <c r="I37" s="94"/>
      <c r="J37" s="361" t="str">
        <f>IF(AC37="","",VLOOKUP(AC37,データベース!$A$29:$U$78,8))</f>
        <v/>
      </c>
      <c r="K37" s="361"/>
      <c r="L37" s="361" t="str">
        <f>IF(AC37="","",VLOOKUP(AC37,データベース!$A$29:$U$78,10))</f>
        <v/>
      </c>
      <c r="M37" s="361"/>
      <c r="N37" s="361" t="str">
        <f>IF(AC37="","",VLOOKUP(AC37,データベース!$A$29:$U$78,12))</f>
        <v/>
      </c>
      <c r="O37" s="361"/>
      <c r="P37" s="95" t="str">
        <f>IF(AC37="","",VLOOKUP(AC37,データベース!$A$29:$U$78,16))</f>
        <v/>
      </c>
      <c r="Q37" s="96" t="str">
        <f t="shared" si="16"/>
        <v/>
      </c>
      <c r="R37" s="96" t="str">
        <f t="shared" si="17"/>
        <v/>
      </c>
      <c r="S37" s="96" t="str">
        <f t="shared" si="18"/>
        <v/>
      </c>
      <c r="T37" s="96" t="str">
        <f t="shared" si="19"/>
        <v/>
      </c>
      <c r="U37" s="96" t="str">
        <f t="shared" si="20"/>
        <v/>
      </c>
      <c r="V37" s="96" t="str">
        <f t="shared" si="21"/>
        <v/>
      </c>
      <c r="W37" s="96" t="str">
        <f t="shared" si="22"/>
        <v/>
      </c>
      <c r="X37" s="96" t="str">
        <f t="shared" si="23"/>
        <v/>
      </c>
      <c r="Y37" s="96" t="str">
        <f t="shared" si="24"/>
        <v/>
      </c>
      <c r="Z37" s="122"/>
      <c r="AA37" s="98"/>
      <c r="AB37" s="380"/>
      <c r="AC37" s="2"/>
      <c r="AE37" s="41">
        <v>25</v>
      </c>
      <c r="AF37" s="41">
        <f t="shared" si="11"/>
        <v>0</v>
      </c>
      <c r="AG37" s="41">
        <f t="shared" si="1"/>
        <v>0</v>
      </c>
      <c r="AH37" s="41">
        <f t="shared" si="12"/>
        <v>0</v>
      </c>
      <c r="AI37" s="41">
        <f t="shared" si="13"/>
        <v>0</v>
      </c>
      <c r="AJ37" s="42" t="str">
        <f>IF(VLOOKUP(AE37,データベース!$A$29:$G$78,2)=0,"",VLOOKUP(AE37,データベース!$A$29:$G$78,2))</f>
        <v/>
      </c>
      <c r="AK37" s="42" t="str">
        <f>IF(VLOOKUP(AE37,データベース!$A$29:$G$78,5)=0,"",VLOOKUP(AE37,データベース!$A$29:$G$78,5))</f>
        <v/>
      </c>
      <c r="AL37" s="43" t="str">
        <f t="shared" si="14"/>
        <v>　</v>
      </c>
    </row>
    <row r="38" spans="1:38" ht="18" customHeight="1">
      <c r="A38" s="370"/>
      <c r="B38" s="174" t="str">
        <f t="shared" si="15"/>
        <v/>
      </c>
      <c r="C38" s="121"/>
      <c r="D38" s="382" t="str">
        <f>IF(AC38="","",VLOOKUP(AC38,データベース!$A$29:$U$78,2))</f>
        <v/>
      </c>
      <c r="E38" s="382"/>
      <c r="F38" s="93"/>
      <c r="G38" s="382" t="str">
        <f>IF(AC38="","",VLOOKUP(AC38,データベース!$A$29:$U$78,5))</f>
        <v/>
      </c>
      <c r="H38" s="382"/>
      <c r="I38" s="94"/>
      <c r="J38" s="361" t="str">
        <f>IF(AC38="","",VLOOKUP(AC38,データベース!$A$29:$U$78,8))</f>
        <v/>
      </c>
      <c r="K38" s="361"/>
      <c r="L38" s="361" t="str">
        <f>IF(AC38="","",VLOOKUP(AC38,データベース!$A$29:$U$78,10))</f>
        <v/>
      </c>
      <c r="M38" s="361"/>
      <c r="N38" s="361" t="str">
        <f>IF(AC38="","",VLOOKUP(AC38,データベース!$A$29:$U$78,12))</f>
        <v/>
      </c>
      <c r="O38" s="361"/>
      <c r="P38" s="95" t="str">
        <f>IF(AC38="","",VLOOKUP(AC38,データベース!$A$29:$U$78,16))</f>
        <v/>
      </c>
      <c r="Q38" s="96" t="str">
        <f t="shared" si="16"/>
        <v/>
      </c>
      <c r="R38" s="96" t="str">
        <f t="shared" si="17"/>
        <v/>
      </c>
      <c r="S38" s="96" t="str">
        <f t="shared" si="18"/>
        <v/>
      </c>
      <c r="T38" s="96" t="str">
        <f t="shared" si="19"/>
        <v/>
      </c>
      <c r="U38" s="96" t="str">
        <f t="shared" si="20"/>
        <v/>
      </c>
      <c r="V38" s="96" t="str">
        <f t="shared" si="21"/>
        <v/>
      </c>
      <c r="W38" s="96" t="str">
        <f t="shared" si="22"/>
        <v/>
      </c>
      <c r="X38" s="96" t="str">
        <f t="shared" si="23"/>
        <v/>
      </c>
      <c r="Y38" s="96" t="str">
        <f t="shared" si="24"/>
        <v/>
      </c>
      <c r="Z38" s="122"/>
      <c r="AA38" s="98"/>
      <c r="AB38" s="380"/>
      <c r="AC38" s="2"/>
      <c r="AE38" s="41">
        <v>26</v>
      </c>
      <c r="AF38" s="41">
        <f t="shared" si="11"/>
        <v>0</v>
      </c>
      <c r="AG38" s="41">
        <f t="shared" si="1"/>
        <v>0</v>
      </c>
      <c r="AH38" s="41">
        <f t="shared" si="12"/>
        <v>0</v>
      </c>
      <c r="AI38" s="41">
        <f t="shared" si="13"/>
        <v>0</v>
      </c>
      <c r="AJ38" s="42" t="str">
        <f>IF(VLOOKUP(AE38,データベース!$A$29:$G$78,2)=0,"",VLOOKUP(AE38,データベース!$A$29:$G$78,2))</f>
        <v/>
      </c>
      <c r="AK38" s="42" t="str">
        <f>IF(VLOOKUP(AE38,データベース!$A$29:$G$78,5)=0,"",VLOOKUP(AE38,データベース!$A$29:$G$78,5))</f>
        <v/>
      </c>
      <c r="AL38" s="43" t="str">
        <f t="shared" si="14"/>
        <v>　</v>
      </c>
    </row>
    <row r="39" spans="1:38" ht="18" customHeight="1" thickBot="1">
      <c r="A39" s="371"/>
      <c r="B39" s="175" t="str">
        <f t="shared" si="15"/>
        <v/>
      </c>
      <c r="C39" s="125"/>
      <c r="D39" s="408" t="str">
        <f>IF(AC39="","",VLOOKUP(AC39,データベース!$A$29:$U$78,2))</f>
        <v/>
      </c>
      <c r="E39" s="408"/>
      <c r="F39" s="101"/>
      <c r="G39" s="408" t="str">
        <f>IF(AC39="","",VLOOKUP(AC39,データベース!$A$29:$U$78,5))</f>
        <v/>
      </c>
      <c r="H39" s="408"/>
      <c r="I39" s="102"/>
      <c r="J39" s="383" t="str">
        <f>IF(AC39="","",VLOOKUP(AC39,データベース!$A$29:$U$78,8))</f>
        <v/>
      </c>
      <c r="K39" s="383"/>
      <c r="L39" s="383" t="str">
        <f>IF(AC39="","",VLOOKUP(AC39,データベース!$A$29:$U$78,10))</f>
        <v/>
      </c>
      <c r="M39" s="383"/>
      <c r="N39" s="383" t="str">
        <f>IF(AC39="","",VLOOKUP(AC39,データベース!$A$29:$U$78,12))</f>
        <v/>
      </c>
      <c r="O39" s="383"/>
      <c r="P39" s="103" t="str">
        <f>IF(AC39="","",VLOOKUP(AC39,データベース!$A$29:$U$78,16))</f>
        <v/>
      </c>
      <c r="Q39" s="104" t="str">
        <f t="shared" si="16"/>
        <v/>
      </c>
      <c r="R39" s="104" t="str">
        <f t="shared" si="17"/>
        <v/>
      </c>
      <c r="S39" s="104" t="str">
        <f t="shared" si="18"/>
        <v/>
      </c>
      <c r="T39" s="104" t="str">
        <f t="shared" si="19"/>
        <v/>
      </c>
      <c r="U39" s="104" t="str">
        <f t="shared" si="20"/>
        <v/>
      </c>
      <c r="V39" s="104" t="str">
        <f t="shared" si="21"/>
        <v/>
      </c>
      <c r="W39" s="104" t="str">
        <f t="shared" si="22"/>
        <v/>
      </c>
      <c r="X39" s="104" t="str">
        <f t="shared" si="23"/>
        <v/>
      </c>
      <c r="Y39" s="104" t="str">
        <f t="shared" si="24"/>
        <v/>
      </c>
      <c r="Z39" s="126"/>
      <c r="AA39" s="98"/>
      <c r="AB39" s="405"/>
      <c r="AC39" s="3"/>
      <c r="AE39" s="41">
        <v>27</v>
      </c>
      <c r="AF39" s="41">
        <f t="shared" si="11"/>
        <v>0</v>
      </c>
      <c r="AG39" s="41">
        <f t="shared" si="1"/>
        <v>0</v>
      </c>
      <c r="AH39" s="41">
        <f t="shared" si="12"/>
        <v>0</v>
      </c>
      <c r="AI39" s="41">
        <f t="shared" si="13"/>
        <v>0</v>
      </c>
      <c r="AJ39" s="42" t="str">
        <f>IF(VLOOKUP(AE39,データベース!$A$29:$G$78,2)=0,"",VLOOKUP(AE39,データベース!$A$29:$G$78,2))</f>
        <v/>
      </c>
      <c r="AK39" s="42" t="str">
        <f>IF(VLOOKUP(AE39,データベース!$A$29:$G$78,5)=0,"",VLOOKUP(AE39,データベース!$A$29:$G$78,5))</f>
        <v/>
      </c>
      <c r="AL39" s="43" t="str">
        <f t="shared" si="14"/>
        <v>　</v>
      </c>
    </row>
    <row r="40" spans="1:38" ht="18" customHeight="1">
      <c r="A40" s="369" t="s">
        <v>45</v>
      </c>
      <c r="B40" s="173" t="str">
        <f t="shared" si="15"/>
        <v/>
      </c>
      <c r="C40" s="127"/>
      <c r="D40" s="427" t="str">
        <f>IF(AC40="","",VLOOKUP(AC40,データベース!$A$29:$U$78,2))</f>
        <v/>
      </c>
      <c r="E40" s="427"/>
      <c r="F40" s="128"/>
      <c r="G40" s="427" t="str">
        <f>IF(AC40="","",VLOOKUP(AC40,データベース!$A$29:$U$78,5))</f>
        <v/>
      </c>
      <c r="H40" s="427"/>
      <c r="I40" s="129"/>
      <c r="J40" s="410" t="str">
        <f>IF(AC40="","",VLOOKUP(AC40,データベース!$A$29:$U$78,8))</f>
        <v/>
      </c>
      <c r="K40" s="410"/>
      <c r="L40" s="410" t="str">
        <f>IF(AC40="","",VLOOKUP(AC40,データベース!$A$29:$U$78,10))</f>
        <v/>
      </c>
      <c r="M40" s="410"/>
      <c r="N40" s="410" t="str">
        <f>IF(AC40="","",VLOOKUP(AC40,データベース!$A$29:$U$78,12))</f>
        <v/>
      </c>
      <c r="O40" s="410"/>
      <c r="P40" s="130" t="str">
        <f>IF(AC40="","",VLOOKUP(AC40,データベース!$A$29:$U$78,16))</f>
        <v/>
      </c>
      <c r="Q40" s="66" t="str">
        <f t="shared" si="16"/>
        <v/>
      </c>
      <c r="R40" s="66" t="str">
        <f t="shared" si="17"/>
        <v/>
      </c>
      <c r="S40" s="66" t="str">
        <f t="shared" si="18"/>
        <v/>
      </c>
      <c r="T40" s="66" t="str">
        <f t="shared" si="19"/>
        <v/>
      </c>
      <c r="U40" s="66" t="str">
        <f t="shared" si="20"/>
        <v/>
      </c>
      <c r="V40" s="66" t="str">
        <f t="shared" si="21"/>
        <v/>
      </c>
      <c r="W40" s="66" t="str">
        <f t="shared" si="22"/>
        <v/>
      </c>
      <c r="X40" s="66" t="str">
        <f t="shared" si="23"/>
        <v/>
      </c>
      <c r="Y40" s="66" t="str">
        <f t="shared" si="24"/>
        <v/>
      </c>
      <c r="Z40" s="131"/>
      <c r="AA40" s="98"/>
      <c r="AB40" s="409">
        <v>73</v>
      </c>
      <c r="AC40" s="4"/>
      <c r="AE40" s="41">
        <v>28</v>
      </c>
      <c r="AF40" s="41">
        <f t="shared" si="11"/>
        <v>0</v>
      </c>
      <c r="AG40" s="41">
        <f t="shared" si="1"/>
        <v>0</v>
      </c>
      <c r="AH40" s="41">
        <f t="shared" si="12"/>
        <v>0</v>
      </c>
      <c r="AI40" s="41">
        <f t="shared" si="13"/>
        <v>0</v>
      </c>
      <c r="AJ40" s="42" t="str">
        <f>IF(VLOOKUP(AE40,データベース!$A$29:$G$78,2)=0,"",VLOOKUP(AE40,データベース!$A$29:$G$78,2))</f>
        <v/>
      </c>
      <c r="AK40" s="42" t="str">
        <f>IF(VLOOKUP(AE40,データベース!$A$29:$G$78,5)=0,"",VLOOKUP(AE40,データベース!$A$29:$G$78,5))</f>
        <v/>
      </c>
      <c r="AL40" s="43" t="str">
        <f t="shared" si="14"/>
        <v>　</v>
      </c>
    </row>
    <row r="41" spans="1:38" ht="18" customHeight="1">
      <c r="A41" s="370"/>
      <c r="B41" s="174" t="str">
        <f t="shared" si="15"/>
        <v/>
      </c>
      <c r="C41" s="121"/>
      <c r="D41" s="382" t="str">
        <f>IF(AC41="","",VLOOKUP(AC41,データベース!$A$29:$U$78,2))</f>
        <v/>
      </c>
      <c r="E41" s="382"/>
      <c r="F41" s="93"/>
      <c r="G41" s="382" t="str">
        <f>IF(AC41="","",VLOOKUP(AC41,データベース!$A$29:$U$78,5))</f>
        <v/>
      </c>
      <c r="H41" s="382"/>
      <c r="I41" s="94"/>
      <c r="J41" s="361" t="str">
        <f>IF(AC41="","",VLOOKUP(AC41,データベース!$A$29:$U$78,8))</f>
        <v/>
      </c>
      <c r="K41" s="361"/>
      <c r="L41" s="361" t="str">
        <f>IF(AC41="","",VLOOKUP(AC41,データベース!$A$29:$U$78,10))</f>
        <v/>
      </c>
      <c r="M41" s="361"/>
      <c r="N41" s="361" t="str">
        <f>IF(AC41="","",VLOOKUP(AC41,データベース!$A$29:$U$78,12))</f>
        <v/>
      </c>
      <c r="O41" s="361"/>
      <c r="P41" s="95" t="str">
        <f>IF(AC41="","",VLOOKUP(AC41,データベース!$A$29:$U$78,16))</f>
        <v/>
      </c>
      <c r="Q41" s="96" t="str">
        <f t="shared" si="16"/>
        <v/>
      </c>
      <c r="R41" s="96" t="str">
        <f t="shared" si="17"/>
        <v/>
      </c>
      <c r="S41" s="96" t="str">
        <f t="shared" si="18"/>
        <v/>
      </c>
      <c r="T41" s="96" t="str">
        <f t="shared" si="19"/>
        <v/>
      </c>
      <c r="U41" s="96" t="str">
        <f t="shared" si="20"/>
        <v/>
      </c>
      <c r="V41" s="96" t="str">
        <f t="shared" si="21"/>
        <v/>
      </c>
      <c r="W41" s="96" t="str">
        <f t="shared" si="22"/>
        <v/>
      </c>
      <c r="X41" s="96" t="str">
        <f t="shared" si="23"/>
        <v/>
      </c>
      <c r="Y41" s="96" t="str">
        <f t="shared" si="24"/>
        <v/>
      </c>
      <c r="Z41" s="122"/>
      <c r="AA41" s="98"/>
      <c r="AB41" s="380"/>
      <c r="AC41" s="2"/>
      <c r="AE41" s="41">
        <v>29</v>
      </c>
      <c r="AF41" s="41">
        <f t="shared" si="11"/>
        <v>0</v>
      </c>
      <c r="AG41" s="41">
        <f t="shared" si="1"/>
        <v>0</v>
      </c>
      <c r="AH41" s="41">
        <f t="shared" si="12"/>
        <v>0</v>
      </c>
      <c r="AI41" s="41">
        <f t="shared" si="13"/>
        <v>0</v>
      </c>
      <c r="AJ41" s="42" t="str">
        <f>IF(VLOOKUP(AE41,データベース!$A$29:$G$78,2)=0,"",VLOOKUP(AE41,データベース!$A$29:$G$78,2))</f>
        <v/>
      </c>
      <c r="AK41" s="42" t="str">
        <f>IF(VLOOKUP(AE41,データベース!$A$29:$G$78,5)=0,"",VLOOKUP(AE41,データベース!$A$29:$G$78,5))</f>
        <v/>
      </c>
      <c r="AL41" s="43" t="str">
        <f t="shared" si="14"/>
        <v>　</v>
      </c>
    </row>
    <row r="42" spans="1:38" ht="18" customHeight="1">
      <c r="A42" s="370"/>
      <c r="B42" s="174" t="str">
        <f t="shared" si="15"/>
        <v/>
      </c>
      <c r="C42" s="121"/>
      <c r="D42" s="382" t="str">
        <f>IF(AC42="","",VLOOKUP(AC42,データベース!$A$29:$U$78,2))</f>
        <v/>
      </c>
      <c r="E42" s="382"/>
      <c r="F42" s="93"/>
      <c r="G42" s="382" t="str">
        <f>IF(AC42="","",VLOOKUP(AC42,データベース!$A$29:$U$78,5))</f>
        <v/>
      </c>
      <c r="H42" s="382"/>
      <c r="I42" s="94"/>
      <c r="J42" s="361" t="str">
        <f>IF(AC42="","",VLOOKUP(AC42,データベース!$A$29:$U$78,8))</f>
        <v/>
      </c>
      <c r="K42" s="361"/>
      <c r="L42" s="361" t="str">
        <f>IF(AC42="","",VLOOKUP(AC42,データベース!$A$29:$U$78,10))</f>
        <v/>
      </c>
      <c r="M42" s="361"/>
      <c r="N42" s="361" t="str">
        <f>IF(AC42="","",VLOOKUP(AC42,データベース!$A$29:$U$78,12))</f>
        <v/>
      </c>
      <c r="O42" s="361"/>
      <c r="P42" s="95" t="str">
        <f>IF(AC42="","",VLOOKUP(AC42,データベース!$A$29:$U$78,16))</f>
        <v/>
      </c>
      <c r="Q42" s="96" t="str">
        <f t="shared" si="16"/>
        <v/>
      </c>
      <c r="R42" s="96" t="str">
        <f t="shared" si="17"/>
        <v/>
      </c>
      <c r="S42" s="96" t="str">
        <f t="shared" si="18"/>
        <v/>
      </c>
      <c r="T42" s="96" t="str">
        <f t="shared" si="19"/>
        <v/>
      </c>
      <c r="U42" s="96" t="str">
        <f t="shared" si="20"/>
        <v/>
      </c>
      <c r="V42" s="96" t="str">
        <f t="shared" si="21"/>
        <v/>
      </c>
      <c r="W42" s="96" t="str">
        <f t="shared" si="22"/>
        <v/>
      </c>
      <c r="X42" s="96" t="str">
        <f t="shared" si="23"/>
        <v/>
      </c>
      <c r="Y42" s="96" t="str">
        <f t="shared" si="24"/>
        <v/>
      </c>
      <c r="Z42" s="122"/>
      <c r="AA42" s="98"/>
      <c r="AB42" s="380"/>
      <c r="AC42" s="2"/>
      <c r="AE42" s="41">
        <v>30</v>
      </c>
      <c r="AF42" s="41">
        <f t="shared" si="11"/>
        <v>0</v>
      </c>
      <c r="AG42" s="41">
        <f t="shared" si="1"/>
        <v>0</v>
      </c>
      <c r="AH42" s="41">
        <f t="shared" si="12"/>
        <v>0</v>
      </c>
      <c r="AI42" s="41">
        <f t="shared" si="13"/>
        <v>0</v>
      </c>
      <c r="AJ42" s="42" t="str">
        <f>IF(VLOOKUP(AE42,データベース!$A$29:$G$78,2)=0,"",VLOOKUP(AE42,データベース!$A$29:$G$78,2))</f>
        <v/>
      </c>
      <c r="AK42" s="42" t="str">
        <f>IF(VLOOKUP(AE42,データベース!$A$29:$G$78,5)=0,"",VLOOKUP(AE42,データベース!$A$29:$G$78,5))</f>
        <v/>
      </c>
      <c r="AL42" s="43" t="str">
        <f t="shared" si="14"/>
        <v>　</v>
      </c>
    </row>
    <row r="43" spans="1:38" ht="18" customHeight="1" thickBot="1">
      <c r="A43" s="371"/>
      <c r="B43" s="175" t="str">
        <f t="shared" si="15"/>
        <v/>
      </c>
      <c r="C43" s="125"/>
      <c r="D43" s="408" t="str">
        <f>IF(AC43="","",VLOOKUP(AC43,データベース!$A$29:$U$78,2))</f>
        <v/>
      </c>
      <c r="E43" s="408"/>
      <c r="F43" s="101"/>
      <c r="G43" s="408" t="str">
        <f>IF(AC43="","",VLOOKUP(AC43,データベース!$A$29:$U$78,5))</f>
        <v/>
      </c>
      <c r="H43" s="408"/>
      <c r="I43" s="102"/>
      <c r="J43" s="383" t="str">
        <f>IF(AC43="","",VLOOKUP(AC43,データベース!$A$29:$U$78,8))</f>
        <v/>
      </c>
      <c r="K43" s="383"/>
      <c r="L43" s="383" t="str">
        <f>IF(AC43="","",VLOOKUP(AC43,データベース!$A$29:$U$78,10))</f>
        <v/>
      </c>
      <c r="M43" s="383"/>
      <c r="N43" s="383" t="str">
        <f>IF(AC43="","",VLOOKUP(AC43,データベース!$A$29:$U$78,12))</f>
        <v/>
      </c>
      <c r="O43" s="383"/>
      <c r="P43" s="103" t="str">
        <f>IF(AC43="","",VLOOKUP(AC43,データベース!$A$29:$U$78,16))</f>
        <v/>
      </c>
      <c r="Q43" s="104" t="str">
        <f t="shared" si="16"/>
        <v/>
      </c>
      <c r="R43" s="104" t="str">
        <f t="shared" si="17"/>
        <v/>
      </c>
      <c r="S43" s="104" t="str">
        <f t="shared" si="18"/>
        <v/>
      </c>
      <c r="T43" s="104" t="str">
        <f t="shared" si="19"/>
        <v/>
      </c>
      <c r="U43" s="104" t="str">
        <f t="shared" si="20"/>
        <v/>
      </c>
      <c r="V43" s="104" t="str">
        <f t="shared" si="21"/>
        <v/>
      </c>
      <c r="W43" s="104" t="str">
        <f t="shared" si="22"/>
        <v/>
      </c>
      <c r="X43" s="104" t="str">
        <f t="shared" si="23"/>
        <v/>
      </c>
      <c r="Y43" s="104" t="str">
        <f t="shared" si="24"/>
        <v/>
      </c>
      <c r="Z43" s="126"/>
      <c r="AA43" s="98"/>
      <c r="AB43" s="405"/>
      <c r="AC43" s="3"/>
      <c r="AE43" s="41">
        <v>31</v>
      </c>
      <c r="AF43" s="41">
        <f t="shared" si="11"/>
        <v>0</v>
      </c>
      <c r="AG43" s="41">
        <f t="shared" si="1"/>
        <v>0</v>
      </c>
      <c r="AH43" s="41">
        <f t="shared" si="12"/>
        <v>0</v>
      </c>
      <c r="AI43" s="41">
        <f t="shared" si="13"/>
        <v>0</v>
      </c>
      <c r="AJ43" s="42" t="str">
        <f>IF(VLOOKUP(AE43,データベース!$A$29:$G$78,2)=0,"",VLOOKUP(AE43,データベース!$A$29:$G$78,2))</f>
        <v/>
      </c>
      <c r="AK43" s="42" t="str">
        <f>IF(VLOOKUP(AE43,データベース!$A$29:$G$78,5)=0,"",VLOOKUP(AE43,データベース!$A$29:$G$78,5))</f>
        <v/>
      </c>
      <c r="AL43" s="43" t="str">
        <f t="shared" si="14"/>
        <v>　</v>
      </c>
    </row>
    <row r="44" spans="1:38" ht="18" customHeight="1">
      <c r="A44" s="369" t="s">
        <v>46</v>
      </c>
      <c r="B44" s="173" t="str">
        <f t="shared" si="15"/>
        <v/>
      </c>
      <c r="C44" s="127"/>
      <c r="D44" s="427" t="str">
        <f>IF(AC44="","",VLOOKUP(AC44,データベース!$A$29:$U$78,2))</f>
        <v/>
      </c>
      <c r="E44" s="427"/>
      <c r="F44" s="128"/>
      <c r="G44" s="427" t="str">
        <f>IF(AC44="","",VLOOKUP(AC44,データベース!$A$29:$U$78,5))</f>
        <v/>
      </c>
      <c r="H44" s="427"/>
      <c r="I44" s="129"/>
      <c r="J44" s="410" t="str">
        <f>IF(AC44="","",VLOOKUP(AC44,データベース!$A$29:$U$78,8))</f>
        <v/>
      </c>
      <c r="K44" s="410"/>
      <c r="L44" s="410" t="str">
        <f>IF(AC44="","",VLOOKUP(AC44,データベース!$A$29:$U$78,10))</f>
        <v/>
      </c>
      <c r="M44" s="410"/>
      <c r="N44" s="410" t="str">
        <f>IF(AC44="","",VLOOKUP(AC44,データベース!$A$29:$U$78,12))</f>
        <v/>
      </c>
      <c r="O44" s="410"/>
      <c r="P44" s="130" t="str">
        <f>IF(AC44="","",VLOOKUP(AC44,データベース!$A$29:$U$78,16))</f>
        <v/>
      </c>
      <c r="Q44" s="66" t="str">
        <f t="shared" si="16"/>
        <v/>
      </c>
      <c r="R44" s="66" t="str">
        <f t="shared" si="17"/>
        <v/>
      </c>
      <c r="S44" s="66" t="str">
        <f t="shared" si="18"/>
        <v/>
      </c>
      <c r="T44" s="66" t="str">
        <f t="shared" si="19"/>
        <v/>
      </c>
      <c r="U44" s="66" t="str">
        <f t="shared" si="20"/>
        <v/>
      </c>
      <c r="V44" s="66" t="str">
        <f t="shared" si="21"/>
        <v/>
      </c>
      <c r="W44" s="66" t="str">
        <f t="shared" si="22"/>
        <v/>
      </c>
      <c r="X44" s="66" t="str">
        <f t="shared" si="23"/>
        <v/>
      </c>
      <c r="Y44" s="66" t="str">
        <f t="shared" si="24"/>
        <v/>
      </c>
      <c r="Z44" s="131"/>
      <c r="AA44" s="98"/>
      <c r="AB44" s="409">
        <v>66</v>
      </c>
      <c r="AC44" s="4"/>
      <c r="AE44" s="41">
        <v>32</v>
      </c>
      <c r="AF44" s="41">
        <f t="shared" si="11"/>
        <v>0</v>
      </c>
      <c r="AG44" s="41">
        <f t="shared" si="1"/>
        <v>0</v>
      </c>
      <c r="AH44" s="41">
        <f t="shared" si="12"/>
        <v>0</v>
      </c>
      <c r="AI44" s="41">
        <f t="shared" si="13"/>
        <v>0</v>
      </c>
      <c r="AJ44" s="42" t="str">
        <f>IF(VLOOKUP(AE44,データベース!$A$29:$G$78,2)=0,"",VLOOKUP(AE44,データベース!$A$29:$G$78,2))</f>
        <v/>
      </c>
      <c r="AK44" s="42" t="str">
        <f>IF(VLOOKUP(AE44,データベース!$A$29:$G$78,5)=0,"",VLOOKUP(AE44,データベース!$A$29:$G$78,5))</f>
        <v/>
      </c>
      <c r="AL44" s="43" t="str">
        <f t="shared" si="14"/>
        <v>　</v>
      </c>
    </row>
    <row r="45" spans="1:38" ht="18" customHeight="1">
      <c r="A45" s="370"/>
      <c r="B45" s="174" t="str">
        <f t="shared" si="15"/>
        <v/>
      </c>
      <c r="C45" s="121"/>
      <c r="D45" s="382" t="str">
        <f>IF(AC45="","",VLOOKUP(AC45,データベース!$A$29:$U$78,2))</f>
        <v/>
      </c>
      <c r="E45" s="382"/>
      <c r="F45" s="93"/>
      <c r="G45" s="382" t="str">
        <f>IF(AC45="","",VLOOKUP(AC45,データベース!$A$29:$U$78,5))</f>
        <v/>
      </c>
      <c r="H45" s="382"/>
      <c r="I45" s="94"/>
      <c r="J45" s="361" t="str">
        <f>IF(AC45="","",VLOOKUP(AC45,データベース!$A$29:$U$78,8))</f>
        <v/>
      </c>
      <c r="K45" s="361"/>
      <c r="L45" s="361" t="str">
        <f>IF(AC45="","",VLOOKUP(AC45,データベース!$A$29:$U$78,10))</f>
        <v/>
      </c>
      <c r="M45" s="361"/>
      <c r="N45" s="361" t="str">
        <f>IF(AC45="","",VLOOKUP(AC45,データベース!$A$29:$U$78,12))</f>
        <v/>
      </c>
      <c r="O45" s="361"/>
      <c r="P45" s="95" t="str">
        <f>IF(AC45="","",VLOOKUP(AC45,データベース!$A$29:$U$78,16))</f>
        <v/>
      </c>
      <c r="Q45" s="96" t="str">
        <f t="shared" si="16"/>
        <v/>
      </c>
      <c r="R45" s="96" t="str">
        <f t="shared" si="17"/>
        <v/>
      </c>
      <c r="S45" s="96" t="str">
        <f t="shared" si="18"/>
        <v/>
      </c>
      <c r="T45" s="96" t="str">
        <f t="shared" si="19"/>
        <v/>
      </c>
      <c r="U45" s="96" t="str">
        <f t="shared" si="20"/>
        <v/>
      </c>
      <c r="V45" s="96" t="str">
        <f t="shared" si="21"/>
        <v/>
      </c>
      <c r="W45" s="96" t="str">
        <f t="shared" si="22"/>
        <v/>
      </c>
      <c r="X45" s="96" t="str">
        <f t="shared" si="23"/>
        <v/>
      </c>
      <c r="Y45" s="96" t="str">
        <f t="shared" si="24"/>
        <v/>
      </c>
      <c r="Z45" s="122"/>
      <c r="AA45" s="98"/>
      <c r="AB45" s="380"/>
      <c r="AC45" s="2"/>
      <c r="AE45" s="41">
        <v>33</v>
      </c>
      <c r="AF45" s="41">
        <f t="shared" si="11"/>
        <v>0</v>
      </c>
      <c r="AG45" s="41">
        <f t="shared" ref="AG45:AG61" si="25">COUNTIF($AC$24:$AC$51,AE45)</f>
        <v>0</v>
      </c>
      <c r="AH45" s="41">
        <f t="shared" si="12"/>
        <v>0</v>
      </c>
      <c r="AI45" s="41">
        <f t="shared" si="13"/>
        <v>0</v>
      </c>
      <c r="AJ45" s="42" t="str">
        <f>IF(VLOOKUP(AE45,データベース!$A$29:$G$78,2)=0,"",VLOOKUP(AE45,データベース!$A$29:$G$78,2))</f>
        <v/>
      </c>
      <c r="AK45" s="42" t="str">
        <f>IF(VLOOKUP(AE45,データベース!$A$29:$G$78,5)=0,"",VLOOKUP(AE45,データベース!$A$29:$G$78,5))</f>
        <v/>
      </c>
      <c r="AL45" s="43" t="str">
        <f t="shared" si="14"/>
        <v>　</v>
      </c>
    </row>
    <row r="46" spans="1:38" ht="18" customHeight="1">
      <c r="A46" s="370"/>
      <c r="B46" s="174" t="str">
        <f t="shared" si="15"/>
        <v/>
      </c>
      <c r="C46" s="121"/>
      <c r="D46" s="382" t="str">
        <f>IF(AC46="","",VLOOKUP(AC46,データベース!$A$29:$U$78,2))</f>
        <v/>
      </c>
      <c r="E46" s="382"/>
      <c r="F46" s="93"/>
      <c r="G46" s="382" t="str">
        <f>IF(AC46="","",VLOOKUP(AC46,データベース!$A$29:$U$78,5))</f>
        <v/>
      </c>
      <c r="H46" s="382"/>
      <c r="I46" s="94"/>
      <c r="J46" s="361" t="str">
        <f>IF(AC46="","",VLOOKUP(AC46,データベース!$A$29:$U$78,8))</f>
        <v/>
      </c>
      <c r="K46" s="361"/>
      <c r="L46" s="361" t="str">
        <f>IF(AC46="","",VLOOKUP(AC46,データベース!$A$29:$U$78,10))</f>
        <v/>
      </c>
      <c r="M46" s="361"/>
      <c r="N46" s="361" t="str">
        <f>IF(AC46="","",VLOOKUP(AC46,データベース!$A$29:$U$78,12))</f>
        <v/>
      </c>
      <c r="O46" s="361"/>
      <c r="P46" s="95" t="str">
        <f>IF(AC46="","",VLOOKUP(AC46,データベース!$A$29:$U$78,16))</f>
        <v/>
      </c>
      <c r="Q46" s="96" t="str">
        <f t="shared" si="16"/>
        <v/>
      </c>
      <c r="R46" s="96" t="str">
        <f t="shared" si="17"/>
        <v/>
      </c>
      <c r="S46" s="96" t="str">
        <f t="shared" si="18"/>
        <v/>
      </c>
      <c r="T46" s="96" t="str">
        <f t="shared" si="19"/>
        <v/>
      </c>
      <c r="U46" s="96" t="str">
        <f t="shared" si="20"/>
        <v/>
      </c>
      <c r="V46" s="96" t="str">
        <f t="shared" si="21"/>
        <v/>
      </c>
      <c r="W46" s="96" t="str">
        <f t="shared" si="22"/>
        <v/>
      </c>
      <c r="X46" s="96" t="str">
        <f t="shared" si="23"/>
        <v/>
      </c>
      <c r="Y46" s="96" t="str">
        <f t="shared" si="24"/>
        <v/>
      </c>
      <c r="Z46" s="122"/>
      <c r="AA46" s="98"/>
      <c r="AB46" s="380"/>
      <c r="AC46" s="2"/>
      <c r="AE46" s="41">
        <v>34</v>
      </c>
      <c r="AF46" s="41">
        <f t="shared" si="11"/>
        <v>0</v>
      </c>
      <c r="AG46" s="41">
        <f t="shared" si="25"/>
        <v>0</v>
      </c>
      <c r="AH46" s="41">
        <f t="shared" si="12"/>
        <v>0</v>
      </c>
      <c r="AI46" s="41">
        <f t="shared" si="13"/>
        <v>0</v>
      </c>
      <c r="AJ46" s="42" t="str">
        <f>IF(VLOOKUP(AE46,データベース!$A$29:$G$78,2)=0,"",VLOOKUP(AE46,データベース!$A$29:$G$78,2))</f>
        <v/>
      </c>
      <c r="AK46" s="42" t="str">
        <f>IF(VLOOKUP(AE46,データベース!$A$29:$G$78,5)=0,"",VLOOKUP(AE46,データベース!$A$29:$G$78,5))</f>
        <v/>
      </c>
      <c r="AL46" s="43" t="str">
        <f t="shared" si="14"/>
        <v>　</v>
      </c>
    </row>
    <row r="47" spans="1:38" ht="18" customHeight="1" thickBot="1">
      <c r="A47" s="371"/>
      <c r="B47" s="175" t="str">
        <f t="shared" si="15"/>
        <v/>
      </c>
      <c r="C47" s="125"/>
      <c r="D47" s="408" t="str">
        <f>IF(AC47="","",VLOOKUP(AC47,データベース!$A$29:$U$78,2))</f>
        <v/>
      </c>
      <c r="E47" s="408"/>
      <c r="F47" s="101"/>
      <c r="G47" s="408" t="str">
        <f>IF(AC47="","",VLOOKUP(AC47,データベース!$A$29:$U$78,5))</f>
        <v/>
      </c>
      <c r="H47" s="408"/>
      <c r="I47" s="102"/>
      <c r="J47" s="383" t="str">
        <f>IF(AC47="","",VLOOKUP(AC47,データベース!$A$29:$U$78,8))</f>
        <v/>
      </c>
      <c r="K47" s="383"/>
      <c r="L47" s="383" t="str">
        <f>IF(AC47="","",VLOOKUP(AC47,データベース!$A$29:$U$78,10))</f>
        <v/>
      </c>
      <c r="M47" s="383"/>
      <c r="N47" s="383" t="str">
        <f>IF(AC47="","",VLOOKUP(AC47,データベース!$A$29:$U$78,12))</f>
        <v/>
      </c>
      <c r="O47" s="383"/>
      <c r="P47" s="103" t="str">
        <f>IF(AC47="","",VLOOKUP(AC47,データベース!$A$29:$U$78,16))</f>
        <v/>
      </c>
      <c r="Q47" s="104" t="str">
        <f t="shared" si="16"/>
        <v/>
      </c>
      <c r="R47" s="104" t="str">
        <f t="shared" si="17"/>
        <v/>
      </c>
      <c r="S47" s="104" t="str">
        <f t="shared" si="18"/>
        <v/>
      </c>
      <c r="T47" s="104" t="str">
        <f t="shared" si="19"/>
        <v/>
      </c>
      <c r="U47" s="104" t="str">
        <f t="shared" si="20"/>
        <v/>
      </c>
      <c r="V47" s="104" t="str">
        <f t="shared" si="21"/>
        <v/>
      </c>
      <c r="W47" s="104" t="str">
        <f t="shared" si="22"/>
        <v/>
      </c>
      <c r="X47" s="104" t="str">
        <f t="shared" si="23"/>
        <v/>
      </c>
      <c r="Y47" s="104" t="str">
        <f t="shared" si="24"/>
        <v/>
      </c>
      <c r="Z47" s="126"/>
      <c r="AA47" s="98"/>
      <c r="AB47" s="405"/>
      <c r="AC47" s="3"/>
      <c r="AE47" s="41">
        <v>35</v>
      </c>
      <c r="AF47" s="41">
        <f t="shared" si="11"/>
        <v>0</v>
      </c>
      <c r="AG47" s="41">
        <f t="shared" si="25"/>
        <v>0</v>
      </c>
      <c r="AH47" s="41">
        <f t="shared" si="12"/>
        <v>0</v>
      </c>
      <c r="AI47" s="41">
        <f t="shared" si="13"/>
        <v>0</v>
      </c>
      <c r="AJ47" s="42" t="str">
        <f>IF(VLOOKUP(AE47,データベース!$A$29:$G$78,2)=0,"",VLOOKUP(AE47,データベース!$A$29:$G$78,2))</f>
        <v/>
      </c>
      <c r="AK47" s="42" t="str">
        <f>IF(VLOOKUP(AE47,データベース!$A$29:$G$78,5)=0,"",VLOOKUP(AE47,データベース!$A$29:$G$78,5))</f>
        <v/>
      </c>
      <c r="AL47" s="43" t="str">
        <f t="shared" si="14"/>
        <v>　</v>
      </c>
    </row>
    <row r="48" spans="1:38" ht="18" customHeight="1">
      <c r="A48" s="369" t="s">
        <v>47</v>
      </c>
      <c r="B48" s="173" t="str">
        <f t="shared" si="15"/>
        <v/>
      </c>
      <c r="C48" s="127"/>
      <c r="D48" s="427" t="str">
        <f>IF(AC48="","",VLOOKUP(AC48,データベース!$A$29:$U$78,2))</f>
        <v/>
      </c>
      <c r="E48" s="427"/>
      <c r="F48" s="128"/>
      <c r="G48" s="427" t="str">
        <f>IF(AC48="","",VLOOKUP(AC48,データベース!$A$29:$U$78,5))</f>
        <v/>
      </c>
      <c r="H48" s="427"/>
      <c r="I48" s="129"/>
      <c r="J48" s="410" t="str">
        <f>IF(AC48="","",VLOOKUP(AC48,データベース!$A$29:$U$78,8))</f>
        <v/>
      </c>
      <c r="K48" s="410"/>
      <c r="L48" s="410" t="str">
        <f>IF(AC48="","",VLOOKUP(AC48,データベース!$A$29:$U$78,10))</f>
        <v/>
      </c>
      <c r="M48" s="410"/>
      <c r="N48" s="410" t="str">
        <f>IF(AC48="","",VLOOKUP(AC48,データベース!$A$29:$U$78,12))</f>
        <v/>
      </c>
      <c r="O48" s="410"/>
      <c r="P48" s="130" t="str">
        <f>IF(AC48="","",VLOOKUP(AC48,データベース!$A$29:$U$78,16))</f>
        <v/>
      </c>
      <c r="Q48" s="66" t="str">
        <f t="shared" si="16"/>
        <v/>
      </c>
      <c r="R48" s="66" t="str">
        <f t="shared" si="17"/>
        <v/>
      </c>
      <c r="S48" s="66" t="str">
        <f t="shared" si="18"/>
        <v/>
      </c>
      <c r="T48" s="66" t="str">
        <f t="shared" si="19"/>
        <v/>
      </c>
      <c r="U48" s="66" t="str">
        <f t="shared" si="20"/>
        <v/>
      </c>
      <c r="V48" s="66" t="str">
        <f t="shared" si="21"/>
        <v/>
      </c>
      <c r="W48" s="66" t="str">
        <f t="shared" si="22"/>
        <v/>
      </c>
      <c r="X48" s="66" t="str">
        <f t="shared" si="23"/>
        <v/>
      </c>
      <c r="Y48" s="66" t="str">
        <f t="shared" si="24"/>
        <v/>
      </c>
      <c r="Z48" s="131"/>
      <c r="AA48" s="98"/>
      <c r="AB48" s="409">
        <v>60</v>
      </c>
      <c r="AC48" s="4"/>
      <c r="AE48" s="41">
        <v>36</v>
      </c>
      <c r="AF48" s="41">
        <f t="shared" si="11"/>
        <v>0</v>
      </c>
      <c r="AG48" s="41">
        <f t="shared" si="25"/>
        <v>0</v>
      </c>
      <c r="AH48" s="41">
        <f t="shared" si="12"/>
        <v>0</v>
      </c>
      <c r="AI48" s="41">
        <f t="shared" si="13"/>
        <v>0</v>
      </c>
      <c r="AJ48" s="42" t="str">
        <f>IF(VLOOKUP(AE48,データベース!$A$29:$G$78,2)=0,"",VLOOKUP(AE48,データベース!$A$29:$G$78,2))</f>
        <v/>
      </c>
      <c r="AK48" s="42" t="str">
        <f>IF(VLOOKUP(AE48,データベース!$A$29:$G$78,5)=0,"",VLOOKUP(AE48,データベース!$A$29:$G$78,5))</f>
        <v/>
      </c>
      <c r="AL48" s="43" t="str">
        <f t="shared" si="14"/>
        <v>　</v>
      </c>
    </row>
    <row r="49" spans="1:38" ht="18" customHeight="1">
      <c r="A49" s="370"/>
      <c r="B49" s="174" t="str">
        <f t="shared" si="15"/>
        <v/>
      </c>
      <c r="C49" s="121"/>
      <c r="D49" s="382" t="str">
        <f>IF(AC49="","",VLOOKUP(AC49,データベース!$A$29:$U$78,2))</f>
        <v/>
      </c>
      <c r="E49" s="382"/>
      <c r="F49" s="93"/>
      <c r="G49" s="382" t="str">
        <f>IF(AC49="","",VLOOKUP(AC49,データベース!$A$29:$U$78,5))</f>
        <v/>
      </c>
      <c r="H49" s="382"/>
      <c r="I49" s="94"/>
      <c r="J49" s="361" t="str">
        <f>IF(AC49="","",VLOOKUP(AC49,データベース!$A$29:$U$78,8))</f>
        <v/>
      </c>
      <c r="K49" s="361"/>
      <c r="L49" s="361" t="str">
        <f>IF(AC49="","",VLOOKUP(AC49,データベース!$A$29:$U$78,10))</f>
        <v/>
      </c>
      <c r="M49" s="361"/>
      <c r="N49" s="361" t="str">
        <f>IF(AC49="","",VLOOKUP(AC49,データベース!$A$29:$U$78,12))</f>
        <v/>
      </c>
      <c r="O49" s="361"/>
      <c r="P49" s="95" t="str">
        <f>IF(AC49="","",VLOOKUP(AC49,データベース!$A$29:$U$78,16))</f>
        <v/>
      </c>
      <c r="Q49" s="96" t="str">
        <f t="shared" si="16"/>
        <v/>
      </c>
      <c r="R49" s="96" t="str">
        <f t="shared" si="17"/>
        <v/>
      </c>
      <c r="S49" s="96" t="str">
        <f t="shared" si="18"/>
        <v/>
      </c>
      <c r="T49" s="96" t="str">
        <f t="shared" si="19"/>
        <v/>
      </c>
      <c r="U49" s="96" t="str">
        <f t="shared" si="20"/>
        <v/>
      </c>
      <c r="V49" s="96" t="str">
        <f t="shared" si="21"/>
        <v/>
      </c>
      <c r="W49" s="96" t="str">
        <f t="shared" si="22"/>
        <v/>
      </c>
      <c r="X49" s="96" t="str">
        <f t="shared" si="23"/>
        <v/>
      </c>
      <c r="Y49" s="96" t="str">
        <f t="shared" si="24"/>
        <v/>
      </c>
      <c r="Z49" s="122"/>
      <c r="AA49" s="98"/>
      <c r="AB49" s="380"/>
      <c r="AC49" s="2"/>
      <c r="AE49" s="41">
        <v>37</v>
      </c>
      <c r="AF49" s="41">
        <f t="shared" si="11"/>
        <v>0</v>
      </c>
      <c r="AG49" s="41">
        <f t="shared" si="25"/>
        <v>0</v>
      </c>
      <c r="AH49" s="41">
        <f t="shared" si="12"/>
        <v>0</v>
      </c>
      <c r="AI49" s="41">
        <f t="shared" si="13"/>
        <v>0</v>
      </c>
      <c r="AJ49" s="42" t="str">
        <f>IF(VLOOKUP(AE49,データベース!$A$29:$G$78,2)=0,"",VLOOKUP(AE49,データベース!$A$29:$G$78,2))</f>
        <v/>
      </c>
      <c r="AK49" s="42" t="str">
        <f>IF(VLOOKUP(AE49,データベース!$A$29:$G$78,5)=0,"",VLOOKUP(AE49,データベース!$A$29:$G$78,5))</f>
        <v/>
      </c>
      <c r="AL49" s="43" t="str">
        <f t="shared" si="14"/>
        <v>　</v>
      </c>
    </row>
    <row r="50" spans="1:38" ht="18" customHeight="1">
      <c r="A50" s="370"/>
      <c r="B50" s="174" t="str">
        <f t="shared" si="15"/>
        <v/>
      </c>
      <c r="C50" s="121"/>
      <c r="D50" s="382" t="str">
        <f>IF(AC50="","",VLOOKUP(AC50,データベース!$A$29:$U$78,2))</f>
        <v/>
      </c>
      <c r="E50" s="382"/>
      <c r="F50" s="93"/>
      <c r="G50" s="382" t="str">
        <f>IF(AC50="","",VLOOKUP(AC50,データベース!$A$29:$U$78,5))</f>
        <v/>
      </c>
      <c r="H50" s="382"/>
      <c r="I50" s="94"/>
      <c r="J50" s="361" t="str">
        <f>IF(AC50="","",VLOOKUP(AC50,データベース!$A$29:$U$78,8))</f>
        <v/>
      </c>
      <c r="K50" s="361"/>
      <c r="L50" s="361" t="str">
        <f>IF(AC50="","",VLOOKUP(AC50,データベース!$A$29:$U$78,10))</f>
        <v/>
      </c>
      <c r="M50" s="361"/>
      <c r="N50" s="361" t="str">
        <f>IF(AC50="","",VLOOKUP(AC50,データベース!$A$29:$U$78,12))</f>
        <v/>
      </c>
      <c r="O50" s="361"/>
      <c r="P50" s="95" t="str">
        <f>IF(AC50="","",VLOOKUP(AC50,データベース!$A$29:$U$78,16))</f>
        <v/>
      </c>
      <c r="Q50" s="96" t="str">
        <f t="shared" si="16"/>
        <v/>
      </c>
      <c r="R50" s="96" t="str">
        <f t="shared" si="17"/>
        <v/>
      </c>
      <c r="S50" s="96" t="str">
        <f t="shared" si="18"/>
        <v/>
      </c>
      <c r="T50" s="96" t="str">
        <f t="shared" si="19"/>
        <v/>
      </c>
      <c r="U50" s="96" t="str">
        <f t="shared" si="20"/>
        <v/>
      </c>
      <c r="V50" s="96" t="str">
        <f t="shared" si="21"/>
        <v/>
      </c>
      <c r="W50" s="96" t="str">
        <f t="shared" si="22"/>
        <v/>
      </c>
      <c r="X50" s="96" t="str">
        <f t="shared" si="23"/>
        <v/>
      </c>
      <c r="Y50" s="96" t="str">
        <f t="shared" si="24"/>
        <v/>
      </c>
      <c r="Z50" s="122"/>
      <c r="AA50" s="98"/>
      <c r="AB50" s="380"/>
      <c r="AC50" s="2"/>
      <c r="AE50" s="41">
        <v>38</v>
      </c>
      <c r="AF50" s="41">
        <f t="shared" si="11"/>
        <v>0</v>
      </c>
      <c r="AG50" s="41">
        <f t="shared" si="25"/>
        <v>0</v>
      </c>
      <c r="AH50" s="41">
        <f t="shared" si="12"/>
        <v>0</v>
      </c>
      <c r="AI50" s="41">
        <f t="shared" si="13"/>
        <v>0</v>
      </c>
      <c r="AJ50" s="42" t="str">
        <f>IF(VLOOKUP(AE50,データベース!$A$29:$G$78,2)=0,"",VLOOKUP(AE50,データベース!$A$29:$G$78,2))</f>
        <v/>
      </c>
      <c r="AK50" s="42" t="str">
        <f>IF(VLOOKUP(AE50,データベース!$A$29:$G$78,5)=0,"",VLOOKUP(AE50,データベース!$A$29:$G$78,5))</f>
        <v/>
      </c>
      <c r="AL50" s="43" t="str">
        <f t="shared" si="14"/>
        <v>　</v>
      </c>
    </row>
    <row r="51" spans="1:38" ht="18" customHeight="1" thickBot="1">
      <c r="A51" s="371"/>
      <c r="B51" s="175" t="str">
        <f t="shared" si="15"/>
        <v/>
      </c>
      <c r="C51" s="125"/>
      <c r="D51" s="408" t="str">
        <f>IF(AC51="","",VLOOKUP(AC51,データベース!$A$29:$U$78,2))</f>
        <v/>
      </c>
      <c r="E51" s="408"/>
      <c r="F51" s="101"/>
      <c r="G51" s="408" t="str">
        <f>IF(AC51="","",VLOOKUP(AC51,データベース!$A$29:$U$78,5))</f>
        <v/>
      </c>
      <c r="H51" s="408"/>
      <c r="I51" s="102"/>
      <c r="J51" s="383" t="str">
        <f>IF(AC51="","",VLOOKUP(AC51,データベース!$A$29:$U$78,8))</f>
        <v/>
      </c>
      <c r="K51" s="383"/>
      <c r="L51" s="383" t="str">
        <f>IF(AC51="","",VLOOKUP(AC51,データベース!$A$29:$U$78,10))</f>
        <v/>
      </c>
      <c r="M51" s="383"/>
      <c r="N51" s="383" t="str">
        <f>IF(AC51="","",VLOOKUP(AC51,データベース!$A$29:$U$78,12))</f>
        <v/>
      </c>
      <c r="O51" s="383"/>
      <c r="P51" s="103" t="str">
        <f>IF(AC51="","",VLOOKUP(AC51,データベース!$A$29:$U$78,16))</f>
        <v/>
      </c>
      <c r="Q51" s="104" t="str">
        <f t="shared" si="16"/>
        <v/>
      </c>
      <c r="R51" s="104" t="str">
        <f t="shared" si="17"/>
        <v/>
      </c>
      <c r="S51" s="104" t="str">
        <f t="shared" si="18"/>
        <v/>
      </c>
      <c r="T51" s="104" t="str">
        <f t="shared" si="19"/>
        <v/>
      </c>
      <c r="U51" s="104" t="str">
        <f t="shared" si="20"/>
        <v/>
      </c>
      <c r="V51" s="104" t="str">
        <f t="shared" si="21"/>
        <v/>
      </c>
      <c r="W51" s="104" t="str">
        <f t="shared" si="22"/>
        <v/>
      </c>
      <c r="X51" s="104" t="str">
        <f t="shared" si="23"/>
        <v/>
      </c>
      <c r="Y51" s="104" t="str">
        <f t="shared" si="24"/>
        <v/>
      </c>
      <c r="Z51" s="126"/>
      <c r="AA51" s="98"/>
      <c r="AB51" s="405"/>
      <c r="AC51" s="3"/>
      <c r="AE51" s="41">
        <v>39</v>
      </c>
      <c r="AF51" s="41">
        <f t="shared" si="11"/>
        <v>0</v>
      </c>
      <c r="AG51" s="41">
        <f t="shared" si="25"/>
        <v>0</v>
      </c>
      <c r="AH51" s="41">
        <f t="shared" si="12"/>
        <v>0</v>
      </c>
      <c r="AI51" s="41">
        <f t="shared" si="13"/>
        <v>0</v>
      </c>
      <c r="AJ51" s="42" t="str">
        <f>IF(VLOOKUP(AE51,データベース!$A$29:$G$78,2)=0,"",VLOOKUP(AE51,データベース!$A$29:$G$78,2))</f>
        <v/>
      </c>
      <c r="AK51" s="42" t="str">
        <f>IF(VLOOKUP(AE51,データベース!$A$29:$G$78,5)=0,"",VLOOKUP(AE51,データベース!$A$29:$G$78,5))</f>
        <v/>
      </c>
      <c r="AL51" s="43" t="str">
        <f t="shared" si="14"/>
        <v>　</v>
      </c>
    </row>
    <row r="52" spans="1:38" ht="18" customHeight="1" thickBot="1">
      <c r="AA52" s="98"/>
      <c r="AE52" s="41">
        <v>40</v>
      </c>
      <c r="AF52" s="41">
        <f t="shared" si="11"/>
        <v>0</v>
      </c>
      <c r="AG52" s="41">
        <f t="shared" si="25"/>
        <v>0</v>
      </c>
      <c r="AH52" s="41">
        <f t="shared" si="12"/>
        <v>0</v>
      </c>
      <c r="AI52" s="41">
        <f t="shared" si="13"/>
        <v>0</v>
      </c>
      <c r="AJ52" s="42" t="str">
        <f>IF(VLOOKUP(AE52,データベース!$A$29:$G$78,2)=0,"",VLOOKUP(AE52,データベース!$A$29:$G$78,2))</f>
        <v/>
      </c>
      <c r="AK52" s="42" t="str">
        <f>IF(VLOOKUP(AE52,データベース!$A$29:$G$78,5)=0,"",VLOOKUP(AE52,データベース!$A$29:$G$78,5))</f>
        <v/>
      </c>
      <c r="AL52" s="43" t="str">
        <f t="shared" si="14"/>
        <v>　</v>
      </c>
    </row>
    <row r="53" spans="1:38" ht="18" customHeight="1" thickBot="1">
      <c r="A53" s="73"/>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4"/>
      <c r="AA53" s="32"/>
      <c r="AE53" s="41">
        <v>41</v>
      </c>
      <c r="AF53" s="41">
        <f t="shared" si="11"/>
        <v>0</v>
      </c>
      <c r="AG53" s="41">
        <f t="shared" si="25"/>
        <v>0</v>
      </c>
      <c r="AH53" s="41">
        <f t="shared" si="12"/>
        <v>0</v>
      </c>
      <c r="AI53" s="41">
        <f t="shared" si="13"/>
        <v>0</v>
      </c>
      <c r="AJ53" s="42" t="str">
        <f>IF(VLOOKUP(AE53,データベース!$A$29:$G$78,2)=0,"",VLOOKUP(AE53,データベース!$A$29:$G$78,2))</f>
        <v/>
      </c>
      <c r="AK53" s="42" t="str">
        <f>IF(VLOOKUP(AE53,データベース!$A$29:$G$78,5)=0,"",VLOOKUP(AE53,データベース!$A$29:$G$78,5))</f>
        <v/>
      </c>
      <c r="AL53" s="43" t="str">
        <f t="shared" si="14"/>
        <v>　</v>
      </c>
    </row>
    <row r="54" spans="1:38" ht="18" customHeight="1" thickTop="1">
      <c r="A54" s="455" t="s">
        <v>27</v>
      </c>
      <c r="B54" s="434"/>
      <c r="C54" s="32"/>
      <c r="D54" s="456" t="s">
        <v>75</v>
      </c>
      <c r="E54" s="457"/>
      <c r="F54" s="457"/>
      <c r="G54" s="457"/>
      <c r="H54" s="458"/>
      <c r="I54" s="462" t="s">
        <v>52</v>
      </c>
      <c r="J54" s="463" t="s">
        <v>76</v>
      </c>
      <c r="K54" s="463"/>
      <c r="L54" s="463"/>
      <c r="M54" s="463"/>
      <c r="N54" s="463"/>
      <c r="O54" s="463"/>
      <c r="P54" s="463"/>
      <c r="Q54" s="462" t="s">
        <v>77</v>
      </c>
      <c r="R54" s="424"/>
      <c r="S54" s="450" t="s">
        <v>53</v>
      </c>
      <c r="T54" s="451"/>
      <c r="U54" s="451"/>
      <c r="V54" s="451"/>
      <c r="W54" s="451"/>
      <c r="X54" s="451"/>
      <c r="Y54" s="452"/>
      <c r="Z54" s="135"/>
      <c r="AA54" s="32"/>
      <c r="AE54" s="41">
        <v>42</v>
      </c>
      <c r="AF54" s="41">
        <f t="shared" si="11"/>
        <v>0</v>
      </c>
      <c r="AG54" s="41">
        <f t="shared" si="25"/>
        <v>0</v>
      </c>
      <c r="AH54" s="41">
        <f t="shared" si="12"/>
        <v>0</v>
      </c>
      <c r="AI54" s="41">
        <f t="shared" si="13"/>
        <v>0</v>
      </c>
      <c r="AJ54" s="42" t="str">
        <f>IF(VLOOKUP(AE54,データベース!$A$29:$G$78,2)=0,"",VLOOKUP(AE54,データベース!$A$29:$G$78,2))</f>
        <v/>
      </c>
      <c r="AK54" s="42" t="str">
        <f>IF(VLOOKUP(AE54,データベース!$A$29:$G$78,5)=0,"",VLOOKUP(AE54,データベース!$A$29:$G$78,5))</f>
        <v/>
      </c>
      <c r="AL54" s="43" t="str">
        <f t="shared" si="14"/>
        <v>　</v>
      </c>
    </row>
    <row r="55" spans="1:38" ht="18" customHeight="1" thickBot="1">
      <c r="A55" s="455"/>
      <c r="B55" s="434"/>
      <c r="C55" s="32"/>
      <c r="D55" s="459">
        <f>IF(AF63&lt;3,0,3000)</f>
        <v>0</v>
      </c>
      <c r="E55" s="460"/>
      <c r="F55" s="460"/>
      <c r="G55" s="461"/>
      <c r="H55" s="176" t="s">
        <v>29</v>
      </c>
      <c r="I55" s="462"/>
      <c r="J55" s="464">
        <f>IF(J22=0,0,J22*400)</f>
        <v>0</v>
      </c>
      <c r="K55" s="464"/>
      <c r="L55" s="464"/>
      <c r="M55" s="464"/>
      <c r="N55" s="464"/>
      <c r="O55" s="464"/>
      <c r="P55" s="177" t="s">
        <v>29</v>
      </c>
      <c r="Q55" s="462"/>
      <c r="R55" s="424"/>
      <c r="S55" s="453">
        <f>D55+J55</f>
        <v>0</v>
      </c>
      <c r="T55" s="454"/>
      <c r="U55" s="454"/>
      <c r="V55" s="454"/>
      <c r="W55" s="454"/>
      <c r="X55" s="454"/>
      <c r="Y55" s="178" t="s">
        <v>29</v>
      </c>
      <c r="Z55" s="135"/>
      <c r="AA55" s="32"/>
      <c r="AE55" s="41">
        <v>43</v>
      </c>
      <c r="AF55" s="41">
        <f t="shared" si="11"/>
        <v>0</v>
      </c>
      <c r="AG55" s="41">
        <f t="shared" si="25"/>
        <v>0</v>
      </c>
      <c r="AH55" s="41">
        <f t="shared" si="12"/>
        <v>0</v>
      </c>
      <c r="AI55" s="41">
        <f t="shared" si="13"/>
        <v>0</v>
      </c>
      <c r="AJ55" s="42" t="str">
        <f>IF(VLOOKUP(AE55,データベース!$A$29:$G$78,2)=0,"",VLOOKUP(AE55,データベース!$A$29:$G$78,2))</f>
        <v/>
      </c>
      <c r="AK55" s="42" t="str">
        <f>IF(VLOOKUP(AE55,データベース!$A$29:$G$78,5)=0,"",VLOOKUP(AE55,データベース!$A$29:$G$78,5))</f>
        <v/>
      </c>
      <c r="AL55" s="43" t="str">
        <f t="shared" si="14"/>
        <v>　</v>
      </c>
    </row>
    <row r="56" spans="1:38" ht="18" customHeight="1" thickTop="1" thickBot="1">
      <c r="A56" s="144"/>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6"/>
      <c r="AA56" s="32"/>
      <c r="AE56" s="41">
        <v>44</v>
      </c>
      <c r="AF56" s="41">
        <f t="shared" si="11"/>
        <v>0</v>
      </c>
      <c r="AG56" s="41">
        <f t="shared" si="25"/>
        <v>0</v>
      </c>
      <c r="AH56" s="41">
        <f t="shared" si="12"/>
        <v>0</v>
      </c>
      <c r="AI56" s="41">
        <f t="shared" si="13"/>
        <v>0</v>
      </c>
      <c r="AJ56" s="42" t="str">
        <f>IF(VLOOKUP(AE56,データベース!$A$29:$G$78,2)=0,"",VLOOKUP(AE56,データベース!$A$29:$G$78,2))</f>
        <v/>
      </c>
      <c r="AK56" s="42" t="str">
        <f>IF(VLOOKUP(AE56,データベース!$A$29:$G$78,5)=0,"",VLOOKUP(AE56,データベース!$A$29:$G$78,5))</f>
        <v/>
      </c>
      <c r="AL56" s="43" t="str">
        <f t="shared" si="14"/>
        <v>　</v>
      </c>
    </row>
    <row r="57" spans="1:38" ht="18" customHeight="1" thickBot="1">
      <c r="AA57" s="32"/>
      <c r="AE57" s="41">
        <v>45</v>
      </c>
      <c r="AF57" s="41">
        <f t="shared" si="11"/>
        <v>0</v>
      </c>
      <c r="AG57" s="41">
        <f t="shared" si="25"/>
        <v>0</v>
      </c>
      <c r="AH57" s="41">
        <f t="shared" si="12"/>
        <v>0</v>
      </c>
      <c r="AI57" s="41">
        <f t="shared" si="13"/>
        <v>0</v>
      </c>
      <c r="AJ57" s="42" t="str">
        <f>IF(VLOOKUP(AE57,データベース!$A$29:$G$78,2)=0,"",VLOOKUP(AE57,データベース!$A$29:$G$78,2))</f>
        <v/>
      </c>
      <c r="AK57" s="42" t="str">
        <f>IF(VLOOKUP(AE57,データベース!$A$29:$G$78,5)=0,"",VLOOKUP(AE57,データベース!$A$29:$G$78,5))</f>
        <v/>
      </c>
      <c r="AL57" s="43" t="str">
        <f t="shared" si="14"/>
        <v>　</v>
      </c>
    </row>
    <row r="58" spans="1:38" ht="18.75" customHeight="1">
      <c r="A58" s="448" t="s">
        <v>60</v>
      </c>
      <c r="B58" s="449"/>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4"/>
      <c r="AA58" s="32"/>
      <c r="AE58" s="41">
        <v>46</v>
      </c>
      <c r="AF58" s="41">
        <f t="shared" si="11"/>
        <v>0</v>
      </c>
      <c r="AG58" s="41">
        <f t="shared" si="25"/>
        <v>0</v>
      </c>
      <c r="AH58" s="41">
        <f t="shared" si="12"/>
        <v>0</v>
      </c>
      <c r="AI58" s="41">
        <f t="shared" si="13"/>
        <v>0</v>
      </c>
      <c r="AJ58" s="42" t="str">
        <f>IF(VLOOKUP(AE58,データベース!$A$29:$G$78,2)=0,"",VLOOKUP(AE58,データベース!$A$29:$G$78,2))</f>
        <v/>
      </c>
      <c r="AK58" s="42" t="str">
        <f>IF(VLOOKUP(AE58,データベース!$A$29:$G$78,5)=0,"",VLOOKUP(AE58,データベース!$A$29:$G$78,5))</f>
        <v/>
      </c>
      <c r="AL58" s="43" t="str">
        <f t="shared" si="14"/>
        <v>　</v>
      </c>
    </row>
    <row r="59" spans="1:38" ht="18.75" customHeight="1">
      <c r="A59" s="411"/>
      <c r="B59" s="412"/>
      <c r="C59" s="32"/>
      <c r="D59" s="28" t="s">
        <v>12</v>
      </c>
      <c r="E59" s="32"/>
      <c r="F59" s="32"/>
      <c r="G59" s="32"/>
      <c r="H59" s="32"/>
      <c r="I59" s="32"/>
      <c r="J59" s="32"/>
      <c r="K59" s="32"/>
      <c r="L59" s="32"/>
      <c r="M59" s="32"/>
      <c r="N59" s="32"/>
      <c r="O59" s="32"/>
      <c r="P59" s="32"/>
      <c r="Q59" s="32"/>
      <c r="R59" s="32"/>
      <c r="S59" s="32"/>
      <c r="T59" s="32"/>
      <c r="U59" s="32"/>
      <c r="V59" s="32"/>
      <c r="W59" s="32"/>
      <c r="X59" s="32"/>
      <c r="Y59" s="32"/>
      <c r="Z59" s="135"/>
      <c r="AE59" s="41">
        <v>47</v>
      </c>
      <c r="AF59" s="41">
        <f t="shared" si="11"/>
        <v>0</v>
      </c>
      <c r="AG59" s="41">
        <f t="shared" si="25"/>
        <v>0</v>
      </c>
      <c r="AH59" s="41">
        <f t="shared" si="12"/>
        <v>0</v>
      </c>
      <c r="AI59" s="41">
        <f t="shared" si="13"/>
        <v>0</v>
      </c>
      <c r="AJ59" s="42" t="str">
        <f>IF(VLOOKUP(AE59,データベース!$A$29:$G$78,2)=0,"",VLOOKUP(AE59,データベース!$A$29:$G$78,2))</f>
        <v/>
      </c>
      <c r="AK59" s="42" t="str">
        <f>IF(VLOOKUP(AE59,データベース!$A$29:$G$78,5)=0,"",VLOOKUP(AE59,データベース!$A$29:$G$78,5))</f>
        <v/>
      </c>
      <c r="AL59" s="43" t="str">
        <f t="shared" si="14"/>
        <v>　</v>
      </c>
    </row>
    <row r="60" spans="1:38" ht="18.75" customHeight="1">
      <c r="A60" s="411"/>
      <c r="B60" s="412"/>
      <c r="C60" s="32"/>
      <c r="D60" s="428">
        <f ca="1">TODAY()</f>
        <v>43159</v>
      </c>
      <c r="E60" s="428"/>
      <c r="F60" s="428"/>
      <c r="G60" s="428"/>
      <c r="H60" s="32"/>
      <c r="I60" s="32"/>
      <c r="J60" s="32"/>
      <c r="K60" s="32"/>
      <c r="L60" s="32"/>
      <c r="M60" s="32"/>
      <c r="N60" s="32"/>
      <c r="O60" s="32"/>
      <c r="P60" s="32"/>
      <c r="Q60" s="32"/>
      <c r="R60" s="32"/>
      <c r="S60" s="32"/>
      <c r="T60" s="32"/>
      <c r="U60" s="32"/>
      <c r="V60" s="32"/>
      <c r="W60" s="32"/>
      <c r="X60" s="32"/>
      <c r="Y60" s="32"/>
      <c r="Z60" s="135"/>
      <c r="AE60" s="41">
        <v>48</v>
      </c>
      <c r="AF60" s="41">
        <f t="shared" si="11"/>
        <v>0</v>
      </c>
      <c r="AG60" s="41">
        <f t="shared" si="25"/>
        <v>0</v>
      </c>
      <c r="AH60" s="41">
        <f t="shared" si="12"/>
        <v>0</v>
      </c>
      <c r="AI60" s="41">
        <f t="shared" si="13"/>
        <v>0</v>
      </c>
      <c r="AJ60" s="42" t="str">
        <f>IF(VLOOKUP(AE60,データベース!$A$29:$G$78,2)=0,"",VLOOKUP(AE60,データベース!$A$29:$G$78,2))</f>
        <v/>
      </c>
      <c r="AK60" s="42" t="str">
        <f>IF(VLOOKUP(AE60,データベース!$A$29:$G$78,5)=0,"",VLOOKUP(AE60,データベース!$A$29:$G$78,5))</f>
        <v/>
      </c>
      <c r="AL60" s="43" t="str">
        <f t="shared" si="14"/>
        <v>　</v>
      </c>
    </row>
    <row r="61" spans="1:38" ht="18.75" customHeight="1">
      <c r="A61" s="411"/>
      <c r="B61" s="412"/>
      <c r="C61" s="32"/>
      <c r="D61" s="428"/>
      <c r="E61" s="428"/>
      <c r="F61" s="428"/>
      <c r="G61" s="428"/>
      <c r="H61" s="32"/>
      <c r="I61" s="147"/>
      <c r="J61" s="147"/>
      <c r="K61" s="147"/>
      <c r="L61" s="147"/>
      <c r="M61" s="147"/>
      <c r="N61" s="147"/>
      <c r="O61" s="417" t="str">
        <f>IF(データベース!A10="","",データベース!A10)</f>
        <v/>
      </c>
      <c r="P61" s="417"/>
      <c r="Q61" s="417"/>
      <c r="R61" s="417"/>
      <c r="S61" s="417"/>
      <c r="T61" s="417"/>
      <c r="U61" s="417"/>
      <c r="V61" s="417"/>
      <c r="W61" s="417"/>
      <c r="X61" s="417"/>
      <c r="Y61" s="32"/>
      <c r="Z61" s="135"/>
      <c r="AE61" s="41">
        <v>49</v>
      </c>
      <c r="AF61" s="41">
        <f t="shared" si="11"/>
        <v>0</v>
      </c>
      <c r="AG61" s="41">
        <f t="shared" si="25"/>
        <v>0</v>
      </c>
      <c r="AH61" s="41">
        <f t="shared" si="12"/>
        <v>0</v>
      </c>
      <c r="AI61" s="41">
        <f t="shared" si="13"/>
        <v>0</v>
      </c>
      <c r="AJ61" s="42" t="str">
        <f>IF(VLOOKUP(AE61,データベース!$A$29:$G$78,2)=0,"",VLOOKUP(AE61,データベース!$A$29:$G$78,2))</f>
        <v/>
      </c>
      <c r="AK61" s="42" t="str">
        <f>IF(VLOOKUP(AE61,データベース!$A$29:$G$78,5)=0,"",VLOOKUP(AE61,データベース!$A$29:$G$78,5))</f>
        <v/>
      </c>
      <c r="AL61" s="43" t="str">
        <f t="shared" si="14"/>
        <v>　</v>
      </c>
    </row>
    <row r="62" spans="1:38" ht="18.75" customHeight="1">
      <c r="A62" s="411"/>
      <c r="B62" s="412"/>
      <c r="C62" s="147"/>
      <c r="D62" s="147"/>
      <c r="E62" s="415" t="str">
        <f>IF(データベース!A8="","",データベース!A8&amp;データベース!D8&amp;データベース!G8)</f>
        <v/>
      </c>
      <c r="F62" s="415"/>
      <c r="G62" s="415"/>
      <c r="H62" s="415"/>
      <c r="I62" s="415"/>
      <c r="J62" s="415"/>
      <c r="K62" s="415"/>
      <c r="L62" s="415"/>
      <c r="M62" s="416" t="s">
        <v>176</v>
      </c>
      <c r="N62" s="416"/>
      <c r="O62" s="418"/>
      <c r="P62" s="418"/>
      <c r="Q62" s="418"/>
      <c r="R62" s="418"/>
      <c r="S62" s="418"/>
      <c r="T62" s="418"/>
      <c r="U62" s="418"/>
      <c r="V62" s="418"/>
      <c r="W62" s="418"/>
      <c r="X62" s="418"/>
      <c r="Y62" s="148" t="s">
        <v>13</v>
      </c>
      <c r="Z62" s="135"/>
      <c r="AE62" s="41">
        <v>50</v>
      </c>
      <c r="AF62" s="41">
        <f>COUNTIF($AC$13:$AC$18,AE62)</f>
        <v>0</v>
      </c>
      <c r="AG62" s="41">
        <f>COUNTIF($AC$24:$AC$51,AE62)</f>
        <v>0</v>
      </c>
      <c r="AH62" s="41">
        <f t="shared" si="12"/>
        <v>0</v>
      </c>
      <c r="AI62" s="41">
        <f t="shared" si="13"/>
        <v>0</v>
      </c>
      <c r="AJ62" s="42" t="str">
        <f>IF(VLOOKUP(AE62,データベース!$A$29:$G$78,2)=0,"",VLOOKUP(AE62,データベース!$A$29:$G$78,2))</f>
        <v/>
      </c>
      <c r="AK62" s="42" t="str">
        <f>IF(VLOOKUP(AE62,データベース!$A$29:$G$78,5)=0,"",VLOOKUP(AE62,データベース!$A$29:$G$78,5))</f>
        <v/>
      </c>
      <c r="AL62" s="43" t="str">
        <f t="shared" si="14"/>
        <v>　</v>
      </c>
    </row>
    <row r="63" spans="1:38" ht="18.75" customHeight="1" thickBot="1">
      <c r="A63" s="413"/>
      <c r="B63" s="414"/>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6"/>
      <c r="AF63" s="47">
        <f>SUM(AF13:AF62)</f>
        <v>0</v>
      </c>
      <c r="AG63" s="47">
        <f>SUM(AG13:AG62)</f>
        <v>0</v>
      </c>
      <c r="AH63" s="47">
        <f t="shared" si="12"/>
        <v>0</v>
      </c>
      <c r="AI63" s="47">
        <f t="shared" si="13"/>
        <v>0</v>
      </c>
    </row>
    <row r="64" spans="1:38" ht="18.75" customHeight="1"/>
  </sheetData>
  <sheetProtection sheet="1" objects="1" scenarios="1"/>
  <mergeCells count="247">
    <mergeCell ref="AE11:AL12"/>
    <mergeCell ref="P12:Z12"/>
    <mergeCell ref="A7:B7"/>
    <mergeCell ref="C7:J7"/>
    <mergeCell ref="K7:O7"/>
    <mergeCell ref="A8:B8"/>
    <mergeCell ref="C8:J8"/>
    <mergeCell ref="K8:O8"/>
    <mergeCell ref="A4:Z4"/>
    <mergeCell ref="A5:B5"/>
    <mergeCell ref="C5:F5"/>
    <mergeCell ref="K5:O5"/>
    <mergeCell ref="P5:Z5"/>
    <mergeCell ref="P6:Z6"/>
    <mergeCell ref="AB4:AC4"/>
    <mergeCell ref="AE4:AL4"/>
    <mergeCell ref="AB5:AC5"/>
    <mergeCell ref="C9:J9"/>
    <mergeCell ref="A13:B13"/>
    <mergeCell ref="D13:E13"/>
    <mergeCell ref="G13:H13"/>
    <mergeCell ref="J13:K13"/>
    <mergeCell ref="L13:M13"/>
    <mergeCell ref="N13:O13"/>
    <mergeCell ref="A12:B12"/>
    <mergeCell ref="C12:I12"/>
    <mergeCell ref="J12:K12"/>
    <mergeCell ref="L12:M12"/>
    <mergeCell ref="N12:O12"/>
    <mergeCell ref="A15:B15"/>
    <mergeCell ref="D15:E15"/>
    <mergeCell ref="G15:H15"/>
    <mergeCell ref="J15:K15"/>
    <mergeCell ref="L15:M15"/>
    <mergeCell ref="N15:O15"/>
    <mergeCell ref="A14:B14"/>
    <mergeCell ref="D14:E14"/>
    <mergeCell ref="G14:H14"/>
    <mergeCell ref="J14:K14"/>
    <mergeCell ref="L14:M14"/>
    <mergeCell ref="N14:O14"/>
    <mergeCell ref="A17:B17"/>
    <mergeCell ref="D17:E17"/>
    <mergeCell ref="G17:H17"/>
    <mergeCell ref="J17:K17"/>
    <mergeCell ref="L17:M17"/>
    <mergeCell ref="N17:O17"/>
    <mergeCell ref="A16:B16"/>
    <mergeCell ref="D16:E16"/>
    <mergeCell ref="G16:H16"/>
    <mergeCell ref="J16:K16"/>
    <mergeCell ref="L16:M16"/>
    <mergeCell ref="N16:O16"/>
    <mergeCell ref="A19:B19"/>
    <mergeCell ref="D19:E19"/>
    <mergeCell ref="G19:H19"/>
    <mergeCell ref="J19:K19"/>
    <mergeCell ref="L19:M19"/>
    <mergeCell ref="N19:O19"/>
    <mergeCell ref="A18:B18"/>
    <mergeCell ref="D18:E18"/>
    <mergeCell ref="G18:H18"/>
    <mergeCell ref="J18:K18"/>
    <mergeCell ref="L18:M18"/>
    <mergeCell ref="N18:O18"/>
    <mergeCell ref="D22:I22"/>
    <mergeCell ref="M22:Z22"/>
    <mergeCell ref="C23:I23"/>
    <mergeCell ref="J23:K23"/>
    <mergeCell ref="L23:M23"/>
    <mergeCell ref="N23:O23"/>
    <mergeCell ref="P23:Z23"/>
    <mergeCell ref="A20:B20"/>
    <mergeCell ref="D20:E20"/>
    <mergeCell ref="G20:H20"/>
    <mergeCell ref="J20:K20"/>
    <mergeCell ref="L20:M20"/>
    <mergeCell ref="N20:O20"/>
    <mergeCell ref="AB24:AB27"/>
    <mergeCell ref="D25:E25"/>
    <mergeCell ref="G25:H25"/>
    <mergeCell ref="J25:K25"/>
    <mergeCell ref="L25:M25"/>
    <mergeCell ref="N25:O25"/>
    <mergeCell ref="D26:E26"/>
    <mergeCell ref="G26:H26"/>
    <mergeCell ref="J26:K26"/>
    <mergeCell ref="L26:M26"/>
    <mergeCell ref="D24:E24"/>
    <mergeCell ref="G24:H24"/>
    <mergeCell ref="J24:K24"/>
    <mergeCell ref="L24:M24"/>
    <mergeCell ref="N24:O24"/>
    <mergeCell ref="N26:O26"/>
    <mergeCell ref="D27:E27"/>
    <mergeCell ref="G27:H27"/>
    <mergeCell ref="J27:K27"/>
    <mergeCell ref="L27:M27"/>
    <mergeCell ref="N27:O27"/>
    <mergeCell ref="A28:A31"/>
    <mergeCell ref="D28:E28"/>
    <mergeCell ref="G28:H28"/>
    <mergeCell ref="J28:K28"/>
    <mergeCell ref="L28:M28"/>
    <mergeCell ref="N28:O28"/>
    <mergeCell ref="N30:O30"/>
    <mergeCell ref="D31:E31"/>
    <mergeCell ref="A24:A27"/>
    <mergeCell ref="AB28:AB31"/>
    <mergeCell ref="D29:E29"/>
    <mergeCell ref="G29:H29"/>
    <mergeCell ref="J29:K29"/>
    <mergeCell ref="L29:M29"/>
    <mergeCell ref="N29:O29"/>
    <mergeCell ref="D30:E30"/>
    <mergeCell ref="G30:H30"/>
    <mergeCell ref="J30:K30"/>
    <mergeCell ref="L30:M30"/>
    <mergeCell ref="G31:H31"/>
    <mergeCell ref="J31:K31"/>
    <mergeCell ref="L31:M31"/>
    <mergeCell ref="N31:O31"/>
    <mergeCell ref="A32:A35"/>
    <mergeCell ref="D32:E32"/>
    <mergeCell ref="G32:H32"/>
    <mergeCell ref="J32:K32"/>
    <mergeCell ref="L32:M32"/>
    <mergeCell ref="N32:O32"/>
    <mergeCell ref="N34:O34"/>
    <mergeCell ref="D35:E35"/>
    <mergeCell ref="G35:H35"/>
    <mergeCell ref="J35:K35"/>
    <mergeCell ref="L35:M35"/>
    <mergeCell ref="N35:O35"/>
    <mergeCell ref="AB32:AB35"/>
    <mergeCell ref="D33:E33"/>
    <mergeCell ref="G33:H33"/>
    <mergeCell ref="J33:K33"/>
    <mergeCell ref="L33:M33"/>
    <mergeCell ref="N33:O33"/>
    <mergeCell ref="D34:E34"/>
    <mergeCell ref="G34:H34"/>
    <mergeCell ref="J34:K34"/>
    <mergeCell ref="L34:M34"/>
    <mergeCell ref="AB36:AB39"/>
    <mergeCell ref="D37:E37"/>
    <mergeCell ref="G37:H37"/>
    <mergeCell ref="J37:K37"/>
    <mergeCell ref="L37:M37"/>
    <mergeCell ref="N37:O37"/>
    <mergeCell ref="D38:E38"/>
    <mergeCell ref="G38:H38"/>
    <mergeCell ref="J38:K38"/>
    <mergeCell ref="L38:M38"/>
    <mergeCell ref="D36:E36"/>
    <mergeCell ref="G36:H36"/>
    <mergeCell ref="J36:K36"/>
    <mergeCell ref="L36:M36"/>
    <mergeCell ref="N36:O36"/>
    <mergeCell ref="N38:O38"/>
    <mergeCell ref="D39:E39"/>
    <mergeCell ref="G39:H39"/>
    <mergeCell ref="J39:K39"/>
    <mergeCell ref="L39:M39"/>
    <mergeCell ref="N39:O39"/>
    <mergeCell ref="A40:A43"/>
    <mergeCell ref="D40:E40"/>
    <mergeCell ref="G40:H40"/>
    <mergeCell ref="J40:K40"/>
    <mergeCell ref="L40:M40"/>
    <mergeCell ref="N40:O40"/>
    <mergeCell ref="N42:O42"/>
    <mergeCell ref="D43:E43"/>
    <mergeCell ref="A36:A39"/>
    <mergeCell ref="L43:M43"/>
    <mergeCell ref="N43:O43"/>
    <mergeCell ref="G43:H43"/>
    <mergeCell ref="G44:H44"/>
    <mergeCell ref="J44:K44"/>
    <mergeCell ref="L44:M44"/>
    <mergeCell ref="N44:O44"/>
    <mergeCell ref="AB40:AB43"/>
    <mergeCell ref="D41:E41"/>
    <mergeCell ref="G41:H41"/>
    <mergeCell ref="J41:K41"/>
    <mergeCell ref="L41:M41"/>
    <mergeCell ref="N41:O41"/>
    <mergeCell ref="D42:E42"/>
    <mergeCell ref="G42:H42"/>
    <mergeCell ref="J42:K42"/>
    <mergeCell ref="L42:M42"/>
    <mergeCell ref="AB44:AB47"/>
    <mergeCell ref="D45:E45"/>
    <mergeCell ref="G45:H45"/>
    <mergeCell ref="J45:K45"/>
    <mergeCell ref="L45:M45"/>
    <mergeCell ref="N45:O45"/>
    <mergeCell ref="D46:E46"/>
    <mergeCell ref="G46:H46"/>
    <mergeCell ref="L46:M46"/>
    <mergeCell ref="J43:K43"/>
    <mergeCell ref="A58:B63"/>
    <mergeCell ref="D60:G61"/>
    <mergeCell ref="O61:X62"/>
    <mergeCell ref="E62:L62"/>
    <mergeCell ref="M62:N62"/>
    <mergeCell ref="AB48:AB51"/>
    <mergeCell ref="D49:E49"/>
    <mergeCell ref="G49:H49"/>
    <mergeCell ref="J49:K49"/>
    <mergeCell ref="L49:M49"/>
    <mergeCell ref="N49:O49"/>
    <mergeCell ref="D50:E50"/>
    <mergeCell ref="G50:H50"/>
    <mergeCell ref="J50:K50"/>
    <mergeCell ref="L50:M50"/>
    <mergeCell ref="A48:A51"/>
    <mergeCell ref="D48:E48"/>
    <mergeCell ref="G48:H48"/>
    <mergeCell ref="J48:K48"/>
    <mergeCell ref="L48:M48"/>
    <mergeCell ref="N48:O48"/>
    <mergeCell ref="N50:O50"/>
    <mergeCell ref="D44:E44"/>
    <mergeCell ref="J46:K46"/>
    <mergeCell ref="A44:A47"/>
    <mergeCell ref="D51:E51"/>
    <mergeCell ref="G51:H51"/>
    <mergeCell ref="S54:Y54"/>
    <mergeCell ref="S55:X55"/>
    <mergeCell ref="A54:B55"/>
    <mergeCell ref="A9:B9"/>
    <mergeCell ref="D54:H54"/>
    <mergeCell ref="D55:G55"/>
    <mergeCell ref="I54:I55"/>
    <mergeCell ref="J54:P54"/>
    <mergeCell ref="J55:O55"/>
    <mergeCell ref="Q54:R55"/>
    <mergeCell ref="L51:M51"/>
    <mergeCell ref="N51:O51"/>
    <mergeCell ref="J51:K51"/>
    <mergeCell ref="N46:O46"/>
    <mergeCell ref="D47:E47"/>
    <mergeCell ref="G47:H47"/>
    <mergeCell ref="J47:K47"/>
    <mergeCell ref="L47:M47"/>
    <mergeCell ref="N47:O47"/>
  </mergeCells>
  <phoneticPr fontId="1"/>
  <printOptions horizontalCentered="1" verticalCentered="1"/>
  <pageMargins left="0.39370078740157483" right="0.39370078740157483" top="0.19685039370078741" bottom="0.39370078740157483" header="0.31496062992125984" footer="0.31496062992125984"/>
  <pageSetup paperSize="9" scale="70" orientation="portrait" horizontalDpi="300" verticalDpi="300" r:id="rId1"/>
</worksheet>
</file>

<file path=xl/worksheets/sheet8.xml><?xml version="1.0" encoding="utf-8"?>
<worksheet xmlns="http://schemas.openxmlformats.org/spreadsheetml/2006/main" xmlns:r="http://schemas.openxmlformats.org/officeDocument/2006/relationships">
  <sheetPr codeName="Sheet5">
    <tabColor theme="6"/>
  </sheetPr>
  <dimension ref="A1:AL63"/>
  <sheetViews>
    <sheetView zoomScaleNormal="100" workbookViewId="0">
      <selection activeCell="A4" sqref="A4:Z4"/>
    </sheetView>
  </sheetViews>
  <sheetFormatPr defaultColWidth="3.75" defaultRowHeight="22.5" customHeight="1"/>
  <cols>
    <col min="1" max="1" width="10" style="47" customWidth="1"/>
    <col min="2" max="2" width="5" style="47" customWidth="1"/>
    <col min="3" max="3" width="3.75" style="47" customWidth="1"/>
    <col min="4" max="5" width="6.25" style="47" customWidth="1"/>
    <col min="6" max="6" width="5" style="47" customWidth="1"/>
    <col min="7" max="8" width="6.25" style="47" customWidth="1"/>
    <col min="9" max="15" width="3.75" style="47" customWidth="1"/>
    <col min="16" max="16" width="4.375" style="47" customWidth="1"/>
    <col min="17" max="25" width="3.125" style="47" customWidth="1"/>
    <col min="26" max="26" width="4.375" style="47" customWidth="1"/>
    <col min="27" max="27" width="3.75" style="47"/>
    <col min="28" max="28" width="4.5" style="47" bestFit="1" customWidth="1"/>
    <col min="29" max="29" width="11.125" style="47" bestFit="1" customWidth="1"/>
    <col min="30" max="31" width="3.75" style="47" customWidth="1"/>
    <col min="32" max="35" width="3.75" style="47" hidden="1" customWidth="1"/>
    <col min="36" max="36" width="8" style="56" hidden="1" customWidth="1"/>
    <col min="37" max="37" width="8" style="47" hidden="1" customWidth="1"/>
    <col min="38" max="38" width="16.125" style="47" bestFit="1" customWidth="1"/>
    <col min="39" max="16384" width="3.75" style="47"/>
  </cols>
  <sheetData>
    <row r="1" spans="1:38" ht="7.5" customHeight="1">
      <c r="Y1" s="57"/>
      <c r="Z1" s="57"/>
      <c r="AA1" s="58"/>
    </row>
    <row r="2" spans="1:38" ht="7.5" customHeight="1"/>
    <row r="3" spans="1:38" ht="7.5" customHeight="1">
      <c r="Y3" s="57"/>
      <c r="Z3" s="57"/>
    </row>
    <row r="4" spans="1:38" ht="60" customHeight="1" thickBot="1">
      <c r="A4" s="465" t="s">
        <v>79</v>
      </c>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59"/>
      <c r="AB4" s="444"/>
      <c r="AC4" s="444"/>
      <c r="AE4" s="429" t="s">
        <v>207</v>
      </c>
      <c r="AF4" s="429"/>
      <c r="AG4" s="429"/>
      <c r="AH4" s="429"/>
      <c r="AI4" s="429"/>
      <c r="AJ4" s="429"/>
      <c r="AK4" s="429"/>
      <c r="AL4" s="429"/>
    </row>
    <row r="5" spans="1:38" ht="27" customHeight="1" thickBot="1">
      <c r="A5" s="425" t="s">
        <v>59</v>
      </c>
      <c r="B5" s="426"/>
      <c r="C5" s="419" t="str">
        <f>IF(データベース!Q9="","",データベース!Q9)</f>
        <v/>
      </c>
      <c r="D5" s="419"/>
      <c r="E5" s="419"/>
      <c r="F5" s="420"/>
      <c r="G5" s="60"/>
      <c r="H5" s="60"/>
      <c r="I5" s="60"/>
      <c r="J5" s="32"/>
      <c r="K5" s="401" t="s">
        <v>61</v>
      </c>
      <c r="L5" s="402"/>
      <c r="M5" s="402"/>
      <c r="N5" s="402"/>
      <c r="O5" s="403"/>
      <c r="P5" s="421" t="str">
        <f>IF(AC7="","",VLOOKUP(AC7,$AE$5:$AL$9,8))</f>
        <v/>
      </c>
      <c r="Q5" s="422"/>
      <c r="R5" s="422"/>
      <c r="S5" s="422"/>
      <c r="T5" s="422"/>
      <c r="U5" s="422"/>
      <c r="V5" s="422"/>
      <c r="W5" s="422"/>
      <c r="X5" s="422"/>
      <c r="Y5" s="422"/>
      <c r="Z5" s="423"/>
      <c r="AA5" s="59"/>
      <c r="AB5" s="466" t="s">
        <v>206</v>
      </c>
      <c r="AC5" s="467"/>
      <c r="AE5" s="21">
        <v>1</v>
      </c>
      <c r="AF5" s="21"/>
      <c r="AG5" s="21"/>
      <c r="AH5" s="21"/>
      <c r="AI5" s="21"/>
      <c r="AJ5" s="61" t="str">
        <f>IF(VLOOKUP(AE5,データベース!$A$16:$G$20,2)=0,"",VLOOKUP(AE5,データベース!$A$16:$G$20,2))</f>
        <v/>
      </c>
      <c r="AK5" s="61" t="str">
        <f>IF(VLOOKUP(AE5,データベース!$A$16:$G$20,5)=0,"",VLOOKUP(AE5,データベース!$A$16:$G$20,5))</f>
        <v/>
      </c>
      <c r="AL5" s="62" t="str">
        <f>AJ5&amp;"　"&amp;AK5</f>
        <v>　</v>
      </c>
    </row>
    <row r="6" spans="1:38" ht="27" customHeight="1" thickBot="1">
      <c r="A6" s="63"/>
      <c r="B6" s="63"/>
      <c r="C6" s="63"/>
      <c r="D6" s="63"/>
      <c r="E6" s="63"/>
      <c r="F6" s="63"/>
      <c r="G6" s="63"/>
      <c r="H6" s="63"/>
      <c r="I6" s="63"/>
      <c r="J6" s="63"/>
      <c r="K6" s="63"/>
      <c r="L6" s="63"/>
      <c r="M6" s="63"/>
      <c r="N6" s="63"/>
      <c r="O6" s="63"/>
      <c r="P6" s="404" t="s">
        <v>260</v>
      </c>
      <c r="Q6" s="404"/>
      <c r="R6" s="404"/>
      <c r="S6" s="404"/>
      <c r="T6" s="404"/>
      <c r="U6" s="404"/>
      <c r="V6" s="404"/>
      <c r="W6" s="404"/>
      <c r="X6" s="404"/>
      <c r="Y6" s="404"/>
      <c r="Z6" s="404"/>
      <c r="AA6" s="59"/>
      <c r="AB6" s="64" t="s">
        <v>205</v>
      </c>
      <c r="AC6" s="2"/>
      <c r="AE6" s="21">
        <v>2</v>
      </c>
      <c r="AF6" s="21"/>
      <c r="AG6" s="21"/>
      <c r="AH6" s="21"/>
      <c r="AI6" s="21"/>
      <c r="AJ6" s="61" t="str">
        <f>IF(VLOOKUP(AE6,データベース!$A$16:$G$20,2)=0,"",VLOOKUP(AE6,データベース!$A$16:$G$20,2))</f>
        <v/>
      </c>
      <c r="AK6" s="61" t="str">
        <f>IF(VLOOKUP(AE6,データベース!$A$16:$G$20,5)=0,"",VLOOKUP(AE6,データベース!$A$16:$G$20,5))</f>
        <v/>
      </c>
      <c r="AL6" s="62" t="str">
        <f t="shared" ref="AL6:AL9" si="0">AJ6&amp;"　"&amp;AK6</f>
        <v>　</v>
      </c>
    </row>
    <row r="7" spans="1:38" ht="27" customHeight="1" thickBot="1">
      <c r="A7" s="374" t="s">
        <v>0</v>
      </c>
      <c r="B7" s="376"/>
      <c r="C7" s="395" t="str">
        <f>IF(データベース!A8="","",データベース!A8&amp;データベース!D8&amp;データベース!G8)</f>
        <v/>
      </c>
      <c r="D7" s="396"/>
      <c r="E7" s="396"/>
      <c r="F7" s="396"/>
      <c r="G7" s="396"/>
      <c r="H7" s="396"/>
      <c r="I7" s="396"/>
      <c r="J7" s="397"/>
      <c r="K7" s="374" t="s">
        <v>1</v>
      </c>
      <c r="L7" s="375"/>
      <c r="M7" s="375"/>
      <c r="N7" s="375"/>
      <c r="O7" s="376"/>
      <c r="P7" s="65" t="str">
        <f>IF(データベース!J7="","",データベース!J7)</f>
        <v/>
      </c>
      <c r="Q7" s="66" t="str">
        <f>MID(P7,1,1)</f>
        <v/>
      </c>
      <c r="R7" s="66" t="str">
        <f>MID(P7,2,1)</f>
        <v/>
      </c>
      <c r="S7" s="66" t="str">
        <f>MID(P7,3,1)</f>
        <v/>
      </c>
      <c r="T7" s="66" t="str">
        <f>MID(P7,4,1)</f>
        <v/>
      </c>
      <c r="U7" s="66" t="str">
        <f>MID(P7,5,1)</f>
        <v/>
      </c>
      <c r="V7" s="66" t="str">
        <f>MID(P7,6,1)</f>
        <v/>
      </c>
      <c r="W7" s="66" t="str">
        <f>MID(P7,7,1)</f>
        <v/>
      </c>
      <c r="X7" s="66" t="str">
        <f>MID(P7,8,1)</f>
        <v/>
      </c>
      <c r="Y7" s="66" t="str">
        <f>MID(P7,9,1)</f>
        <v/>
      </c>
      <c r="Z7" s="67"/>
      <c r="AA7" s="68"/>
      <c r="AB7" s="69" t="s">
        <v>208</v>
      </c>
      <c r="AC7" s="3"/>
      <c r="AE7" s="21">
        <v>3</v>
      </c>
      <c r="AF7" s="21"/>
      <c r="AG7" s="21"/>
      <c r="AH7" s="21"/>
      <c r="AI7" s="21"/>
      <c r="AJ7" s="61" t="str">
        <f>IF(VLOOKUP(AE7,データベース!$A$16:$G$20,2)=0,"",VLOOKUP(AE7,データベース!$A$16:$G$20,2))</f>
        <v/>
      </c>
      <c r="AK7" s="61" t="str">
        <f>IF(VLOOKUP(AE7,データベース!$A$16:$G$20,5)=0,"",VLOOKUP(AE7,データベース!$A$16:$G$20,5))</f>
        <v/>
      </c>
      <c r="AL7" s="62" t="str">
        <f t="shared" si="0"/>
        <v>　</v>
      </c>
    </row>
    <row r="8" spans="1:38" ht="27" customHeight="1" thickBot="1">
      <c r="A8" s="436" t="s">
        <v>2</v>
      </c>
      <c r="B8" s="437"/>
      <c r="C8" s="438" t="str">
        <f>IF(AC6="","",VLOOKUP(AC6,$AE$5:$AL$9,8))</f>
        <v/>
      </c>
      <c r="D8" s="439"/>
      <c r="E8" s="439"/>
      <c r="F8" s="439"/>
      <c r="G8" s="439"/>
      <c r="H8" s="439"/>
      <c r="I8" s="439"/>
      <c r="J8" s="440"/>
      <c r="K8" s="377" t="s">
        <v>3</v>
      </c>
      <c r="L8" s="378"/>
      <c r="M8" s="378"/>
      <c r="N8" s="378"/>
      <c r="O8" s="379"/>
      <c r="P8" s="169" t="str">
        <f>IF(AC6="","",VLOOKUP(AC6,データベース!$A$16:$Q$20,10))</f>
        <v/>
      </c>
      <c r="Q8" s="104" t="str">
        <f>MID(P8,1,1)</f>
        <v/>
      </c>
      <c r="R8" s="104" t="str">
        <f>MID(P8,2,1)</f>
        <v/>
      </c>
      <c r="S8" s="104" t="str">
        <f>MID(P8,3,1)</f>
        <v/>
      </c>
      <c r="T8" s="104" t="str">
        <f>MID(P8,4,1)</f>
        <v/>
      </c>
      <c r="U8" s="104" t="str">
        <f>MID(P8,5,1)</f>
        <v/>
      </c>
      <c r="V8" s="104" t="str">
        <f>MID(P8,6,1)</f>
        <v/>
      </c>
      <c r="W8" s="104" t="str">
        <f>MID(P8,7,1)</f>
        <v/>
      </c>
      <c r="X8" s="104" t="str">
        <f>MID(P8,8,1)</f>
        <v/>
      </c>
      <c r="Y8" s="104" t="str">
        <f>MID(P8,9,1)</f>
        <v/>
      </c>
      <c r="Z8" s="170"/>
      <c r="AA8" s="68"/>
      <c r="AB8" s="30" t="s">
        <v>4</v>
      </c>
      <c r="AC8" s="38" t="s">
        <v>33</v>
      </c>
      <c r="AE8" s="21">
        <v>4</v>
      </c>
      <c r="AF8" s="21"/>
      <c r="AG8" s="21"/>
      <c r="AH8" s="21"/>
      <c r="AI8" s="21"/>
      <c r="AJ8" s="61" t="str">
        <f>IF(VLOOKUP(AE8,データベース!$A$16:$G$20,2)=0,"",VLOOKUP(AE8,データベース!$A$16:$G$20,2))</f>
        <v/>
      </c>
      <c r="AK8" s="61" t="str">
        <f>IF(VLOOKUP(AE8,データベース!$A$16:$G$20,5)=0,"",VLOOKUP(AE8,データベース!$A$16:$G$20,5))</f>
        <v/>
      </c>
      <c r="AL8" s="62" t="str">
        <f t="shared" si="0"/>
        <v>　</v>
      </c>
    </row>
    <row r="9" spans="1:38" ht="27" customHeight="1" thickBot="1">
      <c r="A9" s="442" t="s">
        <v>78</v>
      </c>
      <c r="B9" s="443"/>
      <c r="C9" s="445" t="str">
        <f>IF(AC9="","",C10&amp;"　"&amp;K10)</f>
        <v/>
      </c>
      <c r="D9" s="446"/>
      <c r="E9" s="446"/>
      <c r="F9" s="446"/>
      <c r="G9" s="446"/>
      <c r="H9" s="446"/>
      <c r="I9" s="446"/>
      <c r="J9" s="447"/>
      <c r="L9" s="171"/>
      <c r="M9" s="74"/>
      <c r="N9" s="74"/>
      <c r="O9" s="74"/>
      <c r="P9" s="75"/>
      <c r="Q9" s="76"/>
      <c r="R9" s="76"/>
      <c r="S9" s="76"/>
      <c r="T9" s="76"/>
      <c r="U9" s="76"/>
      <c r="V9" s="76"/>
      <c r="W9" s="76"/>
      <c r="X9" s="76"/>
      <c r="Y9" s="76"/>
      <c r="Z9" s="77"/>
      <c r="AA9" s="68"/>
      <c r="AB9" s="80" t="s">
        <v>111</v>
      </c>
      <c r="AC9" s="5"/>
      <c r="AE9" s="21">
        <v>5</v>
      </c>
      <c r="AF9" s="21"/>
      <c r="AG9" s="21"/>
      <c r="AH9" s="21"/>
      <c r="AI9" s="21"/>
      <c r="AJ9" s="61" t="str">
        <f>IF(VLOOKUP(AE9,データベース!$A$16:$G$20,2)=0,"",VLOOKUP(AE9,データベース!$A$16:$G$20,2))</f>
        <v/>
      </c>
      <c r="AK9" s="61" t="str">
        <f>IF(VLOOKUP(AE9,データベース!$A$16:$G$20,5)=0,"",VLOOKUP(AE9,データベース!$A$16:$G$20,5))</f>
        <v/>
      </c>
      <c r="AL9" s="62" t="str">
        <f t="shared" si="0"/>
        <v>　</v>
      </c>
    </row>
    <row r="10" spans="1:38" ht="18" customHeight="1">
      <c r="A10" s="32"/>
      <c r="B10" s="32"/>
      <c r="C10" s="79" t="str">
        <f>IF(AC9="","",VLOOKUP(AC9,データベース!$A$29:$U$78,2))</f>
        <v/>
      </c>
      <c r="D10" s="32"/>
      <c r="E10" s="32"/>
      <c r="F10" s="32"/>
      <c r="G10" s="32"/>
      <c r="H10" s="32"/>
      <c r="I10" s="32"/>
      <c r="J10" s="32"/>
      <c r="K10" s="79" t="str">
        <f>IF(AC9="","",VLOOKUP(AC9,データベース!$A$29:$U$78,5))</f>
        <v/>
      </c>
      <c r="AB10" s="18"/>
      <c r="AC10" s="18"/>
    </row>
    <row r="11" spans="1:38" s="32" customFormat="1" ht="18" customHeight="1" thickBot="1">
      <c r="A11" s="81" t="s">
        <v>9</v>
      </c>
      <c r="AA11" s="47"/>
      <c r="AB11" s="47"/>
      <c r="AC11" s="47"/>
      <c r="AD11" s="47"/>
      <c r="AE11" s="424" t="s">
        <v>56</v>
      </c>
      <c r="AF11" s="424"/>
      <c r="AG11" s="424"/>
      <c r="AH11" s="424"/>
      <c r="AI11" s="424"/>
      <c r="AJ11" s="424"/>
      <c r="AK11" s="424"/>
      <c r="AL11" s="424"/>
    </row>
    <row r="12" spans="1:38" ht="18" customHeight="1" thickBot="1">
      <c r="A12" s="392" t="s">
        <v>4</v>
      </c>
      <c r="B12" s="393"/>
      <c r="C12" s="372" t="s">
        <v>26</v>
      </c>
      <c r="D12" s="372"/>
      <c r="E12" s="372"/>
      <c r="F12" s="372"/>
      <c r="G12" s="372"/>
      <c r="H12" s="372"/>
      <c r="I12" s="373"/>
      <c r="J12" s="385" t="s">
        <v>5</v>
      </c>
      <c r="K12" s="385"/>
      <c r="L12" s="385" t="s">
        <v>6</v>
      </c>
      <c r="M12" s="385"/>
      <c r="N12" s="385" t="s">
        <v>7</v>
      </c>
      <c r="O12" s="385"/>
      <c r="P12" s="386" t="s">
        <v>8</v>
      </c>
      <c r="Q12" s="387"/>
      <c r="R12" s="387"/>
      <c r="S12" s="387"/>
      <c r="T12" s="387"/>
      <c r="U12" s="387"/>
      <c r="V12" s="387"/>
      <c r="W12" s="387"/>
      <c r="X12" s="387"/>
      <c r="Y12" s="387"/>
      <c r="Z12" s="388"/>
      <c r="AA12" s="32"/>
      <c r="AB12" s="30" t="s">
        <v>4</v>
      </c>
      <c r="AC12" s="38" t="s">
        <v>33</v>
      </c>
      <c r="AD12" s="32"/>
      <c r="AE12" s="432"/>
      <c r="AF12" s="432"/>
      <c r="AG12" s="432"/>
      <c r="AH12" s="432"/>
      <c r="AI12" s="432"/>
      <c r="AJ12" s="432"/>
      <c r="AK12" s="432"/>
      <c r="AL12" s="432"/>
    </row>
    <row r="13" spans="1:38" ht="18" customHeight="1">
      <c r="A13" s="389">
        <v>1</v>
      </c>
      <c r="B13" s="390"/>
      <c r="C13" s="84"/>
      <c r="D13" s="394" t="str">
        <f>IF(AC13="","",VLOOKUP(AC13,データベース!$A$29:$U$78,2))</f>
        <v/>
      </c>
      <c r="E13" s="394"/>
      <c r="F13" s="85"/>
      <c r="G13" s="394" t="str">
        <f>IF(AC13="","",VLOOKUP(AC13,データベース!$A$29:$U$78,5))</f>
        <v/>
      </c>
      <c r="H13" s="394"/>
      <c r="I13" s="86"/>
      <c r="J13" s="391" t="str">
        <f>IF(AC13="","",VLOOKUP(AC13,データベース!$A$29:$U$78,8))</f>
        <v/>
      </c>
      <c r="K13" s="391"/>
      <c r="L13" s="391" t="str">
        <f>IF(AC13="","",VLOOKUP(AC13,データベース!$A$29:$U$78,10))</f>
        <v/>
      </c>
      <c r="M13" s="391"/>
      <c r="N13" s="391" t="str">
        <f>IF(AC13="","",VLOOKUP(AC13,データベース!$A$29:$U$78,12))</f>
        <v/>
      </c>
      <c r="O13" s="391"/>
      <c r="P13" s="87" t="str">
        <f>IF(AC13="","",VLOOKUP(AC13,データベース!$A$29:$U$78,16))</f>
        <v/>
      </c>
      <c r="Q13" s="88" t="str">
        <f>MID(P13,1,1)</f>
        <v/>
      </c>
      <c r="R13" s="88" t="str">
        <f>MID(P13,2,1)</f>
        <v/>
      </c>
      <c r="S13" s="88" t="str">
        <f>MID(P13,3,1)</f>
        <v/>
      </c>
      <c r="T13" s="88" t="str">
        <f>MID(P13,4,1)</f>
        <v/>
      </c>
      <c r="U13" s="88" t="str">
        <f>MID(P13,5,1)</f>
        <v/>
      </c>
      <c r="V13" s="88" t="str">
        <f>MID(P13,6,1)</f>
        <v/>
      </c>
      <c r="W13" s="88" t="str">
        <f>MID(P13,7,1)</f>
        <v/>
      </c>
      <c r="X13" s="88" t="str">
        <f>MID(P13,8,1)</f>
        <v/>
      </c>
      <c r="Y13" s="88" t="str">
        <f>MID(P13,9,1)</f>
        <v/>
      </c>
      <c r="Z13" s="89"/>
      <c r="AA13" s="32"/>
      <c r="AB13" s="90">
        <v>1</v>
      </c>
      <c r="AC13" s="1"/>
      <c r="AE13" s="41">
        <v>1</v>
      </c>
      <c r="AF13" s="41">
        <f>COUNTIF($AC$13:$AC$16,AE13)</f>
        <v>0</v>
      </c>
      <c r="AG13" s="41">
        <f t="shared" ref="AG13:AG61" si="1">COUNTIF($AC$24:$AC$51,AE13)</f>
        <v>0</v>
      </c>
      <c r="AH13" s="41">
        <f>AG13*10</f>
        <v>0</v>
      </c>
      <c r="AI13" s="41">
        <f>AF13+AH13</f>
        <v>0</v>
      </c>
      <c r="AJ13" s="42" t="str">
        <f>IF(VLOOKUP(AE13,データベース!$A$29:$G$78,2)=0,"",VLOOKUP(AE13,データベース!$A$29:$G$78,2))</f>
        <v/>
      </c>
      <c r="AK13" s="42" t="str">
        <f>IF(VLOOKUP(AE13,データベース!$A$29:$G$78,5)=0,"",VLOOKUP(AE13,データベース!$A$29:$G$78,5))</f>
        <v/>
      </c>
      <c r="AL13" s="43" t="str">
        <f>AJ13&amp;"　"&amp;AK13</f>
        <v>　</v>
      </c>
    </row>
    <row r="14" spans="1:38" ht="18" customHeight="1">
      <c r="A14" s="380">
        <v>2</v>
      </c>
      <c r="B14" s="381"/>
      <c r="C14" s="92"/>
      <c r="D14" s="382" t="str">
        <f>IF(AC14="","",VLOOKUP(AC14,データベース!$A$29:$U$78,2))</f>
        <v/>
      </c>
      <c r="E14" s="382"/>
      <c r="F14" s="93"/>
      <c r="G14" s="382" t="str">
        <f>IF(AC14="","",VLOOKUP(AC14,データベース!$A$29:$U$78,5))</f>
        <v/>
      </c>
      <c r="H14" s="382"/>
      <c r="I14" s="94"/>
      <c r="J14" s="361" t="str">
        <f>IF(AC14="","",VLOOKUP(AC14,データベース!$A$29:$U$78,8))</f>
        <v/>
      </c>
      <c r="K14" s="361"/>
      <c r="L14" s="361" t="str">
        <f>IF(AC14="","",VLOOKUP(AC14,データベース!$A$29:$U$78,10))</f>
        <v/>
      </c>
      <c r="M14" s="361"/>
      <c r="N14" s="361" t="str">
        <f>IF(AC14="","",VLOOKUP(AC14,データベース!$A$29:$U$78,12))</f>
        <v/>
      </c>
      <c r="O14" s="361"/>
      <c r="P14" s="95" t="str">
        <f>IF(AC14="","",VLOOKUP(AC14,データベース!$A$29:$U$78,16))</f>
        <v/>
      </c>
      <c r="Q14" s="96" t="str">
        <f t="shared" ref="Q14:Q16" si="2">MID(P14,1,1)</f>
        <v/>
      </c>
      <c r="R14" s="96" t="str">
        <f t="shared" ref="R14:R16" si="3">MID(P14,2,1)</f>
        <v/>
      </c>
      <c r="S14" s="96" t="str">
        <f t="shared" ref="S14:S16" si="4">MID(P14,3,1)</f>
        <v/>
      </c>
      <c r="T14" s="96" t="str">
        <f t="shared" ref="T14:T16" si="5">MID(P14,4,1)</f>
        <v/>
      </c>
      <c r="U14" s="96" t="str">
        <f t="shared" ref="U14:U16" si="6">MID(P14,5,1)</f>
        <v/>
      </c>
      <c r="V14" s="96" t="str">
        <f t="shared" ref="V14:V16" si="7">MID(P14,6,1)</f>
        <v/>
      </c>
      <c r="W14" s="96" t="str">
        <f t="shared" ref="W14:W16" si="8">MID(P14,7,1)</f>
        <v/>
      </c>
      <c r="X14" s="96" t="str">
        <f t="shared" ref="X14:X16" si="9">MID(P14,8,1)</f>
        <v/>
      </c>
      <c r="Y14" s="96" t="str">
        <f t="shared" ref="Y14:Y16" si="10">MID(P14,9,1)</f>
        <v/>
      </c>
      <c r="Z14" s="97"/>
      <c r="AA14" s="98"/>
      <c r="AB14" s="64">
        <v>2</v>
      </c>
      <c r="AC14" s="2"/>
      <c r="AE14" s="41">
        <v>2</v>
      </c>
      <c r="AF14" s="41">
        <f t="shared" ref="AF14:AF61" si="11">COUNTIF($AC$13:$AC$16,AE14)</f>
        <v>0</v>
      </c>
      <c r="AG14" s="41">
        <f t="shared" si="1"/>
        <v>0</v>
      </c>
      <c r="AH14" s="41">
        <f t="shared" ref="AH14:AH63" si="12">AG14*10</f>
        <v>0</v>
      </c>
      <c r="AI14" s="41">
        <f t="shared" ref="AI14:AI63" si="13">AF14+AH14</f>
        <v>0</v>
      </c>
      <c r="AJ14" s="42" t="str">
        <f>IF(VLOOKUP(AE14,データベース!$A$29:$G$78,2)=0,"",VLOOKUP(AE14,データベース!$A$29:$G$78,2))</f>
        <v/>
      </c>
      <c r="AK14" s="42" t="str">
        <f>IF(VLOOKUP(AE14,データベース!$A$29:$G$78,5)=0,"",VLOOKUP(AE14,データベース!$A$29:$G$78,5))</f>
        <v/>
      </c>
      <c r="AL14" s="43" t="str">
        <f t="shared" ref="AL14:AL62" si="14">AJ14&amp;"　"&amp;AK14</f>
        <v>　</v>
      </c>
    </row>
    <row r="15" spans="1:38" ht="18" customHeight="1">
      <c r="A15" s="380">
        <v>3</v>
      </c>
      <c r="B15" s="381"/>
      <c r="C15" s="92"/>
      <c r="D15" s="382" t="str">
        <f>IF(AC15="","",VLOOKUP(AC15,データベース!$A$29:$U$78,2))</f>
        <v/>
      </c>
      <c r="E15" s="382"/>
      <c r="F15" s="93"/>
      <c r="G15" s="382" t="str">
        <f>IF(AC15="","",VLOOKUP(AC15,データベース!$A$29:$U$78,5))</f>
        <v/>
      </c>
      <c r="H15" s="382"/>
      <c r="I15" s="94"/>
      <c r="J15" s="361" t="str">
        <f>IF(AC15="","",VLOOKUP(AC15,データベース!$A$29:$U$78,8))</f>
        <v/>
      </c>
      <c r="K15" s="361"/>
      <c r="L15" s="361" t="str">
        <f>IF(AC15="","",VLOOKUP(AC15,データベース!$A$29:$U$78,10))</f>
        <v/>
      </c>
      <c r="M15" s="361"/>
      <c r="N15" s="361" t="str">
        <f>IF(AC15="","",VLOOKUP(AC15,データベース!$A$29:$U$78,12))</f>
        <v/>
      </c>
      <c r="O15" s="361"/>
      <c r="P15" s="95" t="str">
        <f>IF(AC15="","",VLOOKUP(AC15,データベース!$A$29:$U$78,16))</f>
        <v/>
      </c>
      <c r="Q15" s="96" t="str">
        <f t="shared" si="2"/>
        <v/>
      </c>
      <c r="R15" s="96" t="str">
        <f t="shared" si="3"/>
        <v/>
      </c>
      <c r="S15" s="96" t="str">
        <f t="shared" si="4"/>
        <v/>
      </c>
      <c r="T15" s="96" t="str">
        <f t="shared" si="5"/>
        <v/>
      </c>
      <c r="U15" s="96" t="str">
        <f t="shared" si="6"/>
        <v/>
      </c>
      <c r="V15" s="96" t="str">
        <f t="shared" si="7"/>
        <v/>
      </c>
      <c r="W15" s="96" t="str">
        <f t="shared" si="8"/>
        <v/>
      </c>
      <c r="X15" s="96" t="str">
        <f t="shared" si="9"/>
        <v/>
      </c>
      <c r="Y15" s="96" t="str">
        <f t="shared" si="10"/>
        <v/>
      </c>
      <c r="Z15" s="97"/>
      <c r="AA15" s="98"/>
      <c r="AB15" s="64">
        <v>3</v>
      </c>
      <c r="AC15" s="2"/>
      <c r="AE15" s="41">
        <v>3</v>
      </c>
      <c r="AF15" s="41">
        <f t="shared" si="11"/>
        <v>0</v>
      </c>
      <c r="AG15" s="41">
        <f t="shared" si="1"/>
        <v>0</v>
      </c>
      <c r="AH15" s="41">
        <f t="shared" si="12"/>
        <v>0</v>
      </c>
      <c r="AI15" s="41">
        <f t="shared" si="13"/>
        <v>0</v>
      </c>
      <c r="AJ15" s="42" t="str">
        <f>IF(VLOOKUP(AE15,データベース!$A$29:$G$78,2)=0,"",VLOOKUP(AE15,データベース!$A$29:$G$78,2))</f>
        <v/>
      </c>
      <c r="AK15" s="42" t="str">
        <f>IF(VLOOKUP(AE15,データベース!$A$29:$G$78,5)=0,"",VLOOKUP(AE15,データベース!$A$29:$G$78,5))</f>
        <v/>
      </c>
      <c r="AL15" s="43" t="str">
        <f t="shared" si="14"/>
        <v>　</v>
      </c>
    </row>
    <row r="16" spans="1:38" ht="18" customHeight="1" thickBot="1">
      <c r="A16" s="405">
        <v>4</v>
      </c>
      <c r="B16" s="406"/>
      <c r="C16" s="100"/>
      <c r="D16" s="408" t="str">
        <f>IF(AC16="","",VLOOKUP(AC16,データベース!$A$29:$U$78,2))</f>
        <v/>
      </c>
      <c r="E16" s="408"/>
      <c r="F16" s="101"/>
      <c r="G16" s="408" t="str">
        <f>IF(AC16="","",VLOOKUP(AC16,データベース!$A$29:$U$78,5))</f>
        <v/>
      </c>
      <c r="H16" s="408"/>
      <c r="I16" s="102"/>
      <c r="J16" s="383" t="str">
        <f>IF(AC16="","",VLOOKUP(AC16,データベース!$A$29:$U$78,8))</f>
        <v/>
      </c>
      <c r="K16" s="383"/>
      <c r="L16" s="383" t="str">
        <f>IF(AC16="","",VLOOKUP(AC16,データベース!$A$29:$U$78,10))</f>
        <v/>
      </c>
      <c r="M16" s="383"/>
      <c r="N16" s="383" t="str">
        <f>IF(AC16="","",VLOOKUP(AC16,データベース!$A$29:$U$78,12))</f>
        <v/>
      </c>
      <c r="O16" s="383"/>
      <c r="P16" s="103" t="str">
        <f>IF(AC16="","",VLOOKUP(AC16,データベース!$A$29:$U$78,16))</f>
        <v/>
      </c>
      <c r="Q16" s="104" t="str">
        <f t="shared" si="2"/>
        <v/>
      </c>
      <c r="R16" s="104" t="str">
        <f t="shared" si="3"/>
        <v/>
      </c>
      <c r="S16" s="104" t="str">
        <f t="shared" si="4"/>
        <v/>
      </c>
      <c r="T16" s="104" t="str">
        <f t="shared" si="5"/>
        <v/>
      </c>
      <c r="U16" s="104" t="str">
        <f t="shared" si="6"/>
        <v/>
      </c>
      <c r="V16" s="104" t="str">
        <f t="shared" si="7"/>
        <v/>
      </c>
      <c r="W16" s="104" t="str">
        <f t="shared" si="8"/>
        <v/>
      </c>
      <c r="X16" s="104" t="str">
        <f t="shared" si="9"/>
        <v/>
      </c>
      <c r="Y16" s="104" t="str">
        <f t="shared" si="10"/>
        <v/>
      </c>
      <c r="Z16" s="105"/>
      <c r="AA16" s="98"/>
      <c r="AB16" s="106">
        <v>4</v>
      </c>
      <c r="AC16" s="3"/>
      <c r="AE16" s="41">
        <v>4</v>
      </c>
      <c r="AF16" s="41">
        <f t="shared" si="11"/>
        <v>0</v>
      </c>
      <c r="AG16" s="41">
        <f t="shared" si="1"/>
        <v>0</v>
      </c>
      <c r="AH16" s="41">
        <f t="shared" si="12"/>
        <v>0</v>
      </c>
      <c r="AI16" s="41">
        <f t="shared" si="13"/>
        <v>0</v>
      </c>
      <c r="AJ16" s="42" t="str">
        <f>IF(VLOOKUP(AE16,データベース!$A$29:$G$78,2)=0,"",VLOOKUP(AE16,データベース!$A$29:$G$78,2))</f>
        <v/>
      </c>
      <c r="AK16" s="42" t="str">
        <f>IF(VLOOKUP(AE16,データベース!$A$29:$G$78,5)=0,"",VLOOKUP(AE16,データベース!$A$29:$G$78,5))</f>
        <v/>
      </c>
      <c r="AL16" s="43" t="str">
        <f t="shared" si="14"/>
        <v>　</v>
      </c>
    </row>
    <row r="17" spans="1:38" ht="18" customHeight="1">
      <c r="A17" s="424"/>
      <c r="B17" s="424"/>
      <c r="C17" s="107"/>
      <c r="D17" s="433"/>
      <c r="E17" s="433"/>
      <c r="F17" s="108"/>
      <c r="G17" s="433"/>
      <c r="H17" s="433"/>
      <c r="I17" s="109"/>
      <c r="J17" s="435"/>
      <c r="K17" s="435"/>
      <c r="L17" s="435"/>
      <c r="M17" s="435"/>
      <c r="N17" s="435"/>
      <c r="O17" s="435"/>
      <c r="P17" s="109"/>
      <c r="Q17" s="76"/>
      <c r="R17" s="76"/>
      <c r="S17" s="76"/>
      <c r="T17" s="76"/>
      <c r="U17" s="76"/>
      <c r="V17" s="76"/>
      <c r="W17" s="76"/>
      <c r="X17" s="76"/>
      <c r="Y17" s="76"/>
      <c r="Z17" s="108"/>
      <c r="AA17" s="98"/>
      <c r="AB17" s="32"/>
      <c r="AC17" s="18"/>
      <c r="AE17" s="41">
        <v>5</v>
      </c>
      <c r="AF17" s="41">
        <f t="shared" si="11"/>
        <v>0</v>
      </c>
      <c r="AG17" s="41">
        <f t="shared" si="1"/>
        <v>0</v>
      </c>
      <c r="AH17" s="41">
        <f t="shared" si="12"/>
        <v>0</v>
      </c>
      <c r="AI17" s="41">
        <f t="shared" si="13"/>
        <v>0</v>
      </c>
      <c r="AJ17" s="42" t="str">
        <f>IF(VLOOKUP(AE17,データベース!$A$29:$G$78,2)=0,"",VLOOKUP(AE17,データベース!$A$29:$G$78,2))</f>
        <v/>
      </c>
      <c r="AK17" s="42" t="str">
        <f>IF(VLOOKUP(AE17,データベース!$A$29:$G$78,5)=0,"",VLOOKUP(AE17,データベース!$A$29:$G$78,5))</f>
        <v/>
      </c>
      <c r="AL17" s="43" t="str">
        <f t="shared" si="14"/>
        <v>　</v>
      </c>
    </row>
    <row r="18" spans="1:38" ht="18" customHeight="1">
      <c r="A18" s="424"/>
      <c r="B18" s="424"/>
      <c r="C18" s="107"/>
      <c r="D18" s="433"/>
      <c r="E18" s="433"/>
      <c r="F18" s="108"/>
      <c r="G18" s="433"/>
      <c r="H18" s="433"/>
      <c r="I18" s="109"/>
      <c r="J18" s="435"/>
      <c r="K18" s="435"/>
      <c r="L18" s="435"/>
      <c r="M18" s="435"/>
      <c r="N18" s="435"/>
      <c r="O18" s="435"/>
      <c r="P18" s="109"/>
      <c r="Q18" s="76"/>
      <c r="R18" s="76"/>
      <c r="S18" s="76"/>
      <c r="T18" s="76"/>
      <c r="U18" s="76"/>
      <c r="V18" s="76"/>
      <c r="W18" s="76"/>
      <c r="X18" s="76"/>
      <c r="Y18" s="76"/>
      <c r="Z18" s="108"/>
      <c r="AA18" s="98"/>
      <c r="AB18" s="32"/>
      <c r="AC18" s="18"/>
      <c r="AE18" s="41">
        <v>6</v>
      </c>
      <c r="AF18" s="41">
        <f t="shared" si="11"/>
        <v>0</v>
      </c>
      <c r="AG18" s="41">
        <f t="shared" si="1"/>
        <v>0</v>
      </c>
      <c r="AH18" s="41">
        <f t="shared" si="12"/>
        <v>0</v>
      </c>
      <c r="AI18" s="41">
        <f t="shared" si="13"/>
        <v>0</v>
      </c>
      <c r="AJ18" s="42" t="str">
        <f>IF(VLOOKUP(AE18,データベース!$A$29:$G$78,2)=0,"",VLOOKUP(AE18,データベース!$A$29:$G$78,2))</f>
        <v/>
      </c>
      <c r="AK18" s="42" t="str">
        <f>IF(VLOOKUP(AE18,データベース!$A$29:$G$78,5)=0,"",VLOOKUP(AE18,データベース!$A$29:$G$78,5))</f>
        <v/>
      </c>
      <c r="AL18" s="43" t="str">
        <f t="shared" si="14"/>
        <v>　</v>
      </c>
    </row>
    <row r="19" spans="1:38" ht="18" customHeight="1">
      <c r="A19" s="424"/>
      <c r="B19" s="424"/>
      <c r="C19" s="107"/>
      <c r="D19" s="433"/>
      <c r="E19" s="433"/>
      <c r="F19" s="108"/>
      <c r="G19" s="434"/>
      <c r="H19" s="434"/>
      <c r="I19" s="109"/>
      <c r="J19" s="435"/>
      <c r="K19" s="435"/>
      <c r="L19" s="435"/>
      <c r="M19" s="435"/>
      <c r="N19" s="435"/>
      <c r="O19" s="435"/>
      <c r="P19" s="109"/>
      <c r="Q19" s="76"/>
      <c r="R19" s="76"/>
      <c r="S19" s="76"/>
      <c r="T19" s="76"/>
      <c r="U19" s="76"/>
      <c r="V19" s="76"/>
      <c r="W19" s="76"/>
      <c r="X19" s="76"/>
      <c r="Y19" s="76"/>
      <c r="Z19" s="108"/>
      <c r="AA19" s="98"/>
      <c r="AB19" s="32"/>
      <c r="AC19" s="18"/>
      <c r="AE19" s="41">
        <v>7</v>
      </c>
      <c r="AF19" s="41">
        <f t="shared" si="11"/>
        <v>0</v>
      </c>
      <c r="AG19" s="41">
        <f t="shared" si="1"/>
        <v>0</v>
      </c>
      <c r="AH19" s="41">
        <f t="shared" si="12"/>
        <v>0</v>
      </c>
      <c r="AI19" s="41">
        <f t="shared" si="13"/>
        <v>0</v>
      </c>
      <c r="AJ19" s="42" t="str">
        <f>IF(VLOOKUP(AE19,データベース!$A$29:$G$78,2)=0,"",VLOOKUP(AE19,データベース!$A$29:$G$78,2))</f>
        <v/>
      </c>
      <c r="AK19" s="42" t="str">
        <f>IF(VLOOKUP(AE19,データベース!$A$29:$G$78,5)=0,"",VLOOKUP(AE19,データベース!$A$29:$G$78,5))</f>
        <v/>
      </c>
      <c r="AL19" s="43" t="str">
        <f t="shared" si="14"/>
        <v>　</v>
      </c>
    </row>
    <row r="20" spans="1:38" ht="18" customHeight="1">
      <c r="A20" s="424"/>
      <c r="B20" s="424"/>
      <c r="C20" s="107"/>
      <c r="D20" s="433"/>
      <c r="E20" s="433"/>
      <c r="F20" s="108"/>
      <c r="G20" s="434"/>
      <c r="H20" s="434"/>
      <c r="I20" s="109"/>
      <c r="J20" s="435"/>
      <c r="K20" s="435"/>
      <c r="L20" s="435"/>
      <c r="M20" s="435"/>
      <c r="N20" s="435"/>
      <c r="O20" s="435"/>
      <c r="P20" s="109"/>
      <c r="Q20" s="76"/>
      <c r="R20" s="76"/>
      <c r="S20" s="76"/>
      <c r="T20" s="76"/>
      <c r="U20" s="76"/>
      <c r="V20" s="76"/>
      <c r="W20" s="76"/>
      <c r="X20" s="76"/>
      <c r="Y20" s="76"/>
      <c r="Z20" s="108"/>
      <c r="AA20" s="98"/>
      <c r="AB20" s="32"/>
      <c r="AC20" s="18"/>
      <c r="AD20" s="32"/>
      <c r="AE20" s="41">
        <v>8</v>
      </c>
      <c r="AF20" s="41">
        <f t="shared" si="11"/>
        <v>0</v>
      </c>
      <c r="AG20" s="41">
        <f t="shared" si="1"/>
        <v>0</v>
      </c>
      <c r="AH20" s="41">
        <f t="shared" si="12"/>
        <v>0</v>
      </c>
      <c r="AI20" s="41">
        <f t="shared" si="13"/>
        <v>0</v>
      </c>
      <c r="AJ20" s="42" t="str">
        <f>IF(VLOOKUP(AE20,データベース!$A$29:$G$78,2)=0,"",VLOOKUP(AE20,データベース!$A$29:$G$78,2))</f>
        <v/>
      </c>
      <c r="AK20" s="42" t="str">
        <f>IF(VLOOKUP(AE20,データベース!$A$29:$G$78,5)=0,"",VLOOKUP(AE20,データベース!$A$29:$G$78,5))</f>
        <v/>
      </c>
      <c r="AL20" s="43" t="str">
        <f t="shared" si="14"/>
        <v>　</v>
      </c>
    </row>
    <row r="21" spans="1:38" ht="18" customHeight="1">
      <c r="D21" s="172"/>
      <c r="AA21" s="98"/>
      <c r="AD21" s="32"/>
      <c r="AE21" s="41">
        <v>9</v>
      </c>
      <c r="AF21" s="41">
        <f t="shared" si="11"/>
        <v>0</v>
      </c>
      <c r="AG21" s="41">
        <f t="shared" si="1"/>
        <v>0</v>
      </c>
      <c r="AH21" s="41">
        <f t="shared" si="12"/>
        <v>0</v>
      </c>
      <c r="AI21" s="41">
        <f t="shared" si="13"/>
        <v>0</v>
      </c>
      <c r="AJ21" s="42" t="str">
        <f>IF(VLOOKUP(AE21,データベース!$A$29:$G$78,2)=0,"",VLOOKUP(AE21,データベース!$A$29:$G$78,2))</f>
        <v/>
      </c>
      <c r="AK21" s="42" t="str">
        <f>IF(VLOOKUP(AE21,データベース!$A$29:$G$78,5)=0,"",VLOOKUP(AE21,データベース!$A$29:$G$78,5))</f>
        <v/>
      </c>
      <c r="AL21" s="43" t="str">
        <f t="shared" si="14"/>
        <v>　</v>
      </c>
    </row>
    <row r="22" spans="1:38" ht="18" customHeight="1" thickBot="1">
      <c r="A22" s="110" t="s">
        <v>10</v>
      </c>
      <c r="D22" s="424" t="s">
        <v>55</v>
      </c>
      <c r="E22" s="424"/>
      <c r="F22" s="424"/>
      <c r="G22" s="424"/>
      <c r="H22" s="424"/>
      <c r="I22" s="424"/>
      <c r="J22" s="47">
        <f>COUNTIF(AI13:AI62,10)</f>
        <v>0</v>
      </c>
      <c r="K22" s="47" t="s">
        <v>28</v>
      </c>
      <c r="M22" s="407" t="s">
        <v>69</v>
      </c>
      <c r="N22" s="407"/>
      <c r="O22" s="407"/>
      <c r="P22" s="407"/>
      <c r="Q22" s="407"/>
      <c r="R22" s="407"/>
      <c r="S22" s="407"/>
      <c r="T22" s="407"/>
      <c r="U22" s="407"/>
      <c r="V22" s="407"/>
      <c r="W22" s="407"/>
      <c r="X22" s="407"/>
      <c r="Y22" s="407"/>
      <c r="Z22" s="407"/>
      <c r="AE22" s="41">
        <v>10</v>
      </c>
      <c r="AF22" s="41">
        <f t="shared" si="11"/>
        <v>0</v>
      </c>
      <c r="AG22" s="41">
        <f t="shared" si="1"/>
        <v>0</v>
      </c>
      <c r="AH22" s="41">
        <f t="shared" si="12"/>
        <v>0</v>
      </c>
      <c r="AI22" s="41">
        <f t="shared" si="13"/>
        <v>0</v>
      </c>
      <c r="AJ22" s="42" t="str">
        <f>IF(VLOOKUP(AE22,データベース!$A$29:$G$78,2)=0,"",VLOOKUP(AE22,データベース!$A$29:$G$78,2))</f>
        <v/>
      </c>
      <c r="AK22" s="42" t="str">
        <f>IF(VLOOKUP(AE22,データベース!$A$29:$G$78,5)=0,"",VLOOKUP(AE22,データベース!$A$29:$G$78,5))</f>
        <v/>
      </c>
      <c r="AL22" s="43" t="str">
        <f t="shared" si="14"/>
        <v>　</v>
      </c>
    </row>
    <row r="23" spans="1:38" ht="18.75" customHeight="1" thickBot="1">
      <c r="A23" s="113" t="s">
        <v>11</v>
      </c>
      <c r="B23" s="82" t="s">
        <v>68</v>
      </c>
      <c r="C23" s="372" t="s">
        <v>26</v>
      </c>
      <c r="D23" s="372"/>
      <c r="E23" s="372"/>
      <c r="F23" s="372"/>
      <c r="G23" s="372"/>
      <c r="H23" s="372"/>
      <c r="I23" s="373"/>
      <c r="J23" s="385" t="s">
        <v>5</v>
      </c>
      <c r="K23" s="385"/>
      <c r="L23" s="385" t="s">
        <v>6</v>
      </c>
      <c r="M23" s="385"/>
      <c r="N23" s="385" t="s">
        <v>7</v>
      </c>
      <c r="O23" s="385"/>
      <c r="P23" s="386" t="s">
        <v>8</v>
      </c>
      <c r="Q23" s="387"/>
      <c r="R23" s="387"/>
      <c r="S23" s="387"/>
      <c r="T23" s="387"/>
      <c r="U23" s="387"/>
      <c r="V23" s="387"/>
      <c r="W23" s="387"/>
      <c r="X23" s="387"/>
      <c r="Y23" s="387"/>
      <c r="Z23" s="388"/>
      <c r="AB23" s="30"/>
      <c r="AC23" s="38" t="s">
        <v>33</v>
      </c>
      <c r="AE23" s="41">
        <v>11</v>
      </c>
      <c r="AF23" s="41">
        <f t="shared" si="11"/>
        <v>0</v>
      </c>
      <c r="AG23" s="41">
        <f t="shared" si="1"/>
        <v>0</v>
      </c>
      <c r="AH23" s="41">
        <f t="shared" si="12"/>
        <v>0</v>
      </c>
      <c r="AI23" s="41">
        <f t="shared" si="13"/>
        <v>0</v>
      </c>
      <c r="AJ23" s="42" t="str">
        <f>IF(VLOOKUP(AE23,データベース!$A$29:$G$78,2)=0,"",VLOOKUP(AE23,データベース!$A$29:$G$78,2))</f>
        <v/>
      </c>
      <c r="AK23" s="42" t="str">
        <f>IF(VLOOKUP(AE23,データベース!$A$29:$G$78,5)=0,"",VLOOKUP(AE23,データベース!$A$29:$G$78,5))</f>
        <v/>
      </c>
      <c r="AL23" s="43" t="str">
        <f t="shared" si="14"/>
        <v>　</v>
      </c>
    </row>
    <row r="24" spans="1:38" ht="18" customHeight="1">
      <c r="A24" s="369" t="s">
        <v>49</v>
      </c>
      <c r="B24" s="173" t="str">
        <f t="shared" ref="B24:B51" si="15">IF(AC24="","",IF(VLOOKUP(AC24,$AE$13:$AI$62,5)=10,"○",""))</f>
        <v/>
      </c>
      <c r="C24" s="127"/>
      <c r="D24" s="427" t="str">
        <f>IF(AC24="","",VLOOKUP(AC24,データベース!$A$29:$U$78,2))</f>
        <v/>
      </c>
      <c r="E24" s="427"/>
      <c r="F24" s="128"/>
      <c r="G24" s="427" t="str">
        <f>IF(AC24="","",VLOOKUP(AC24,データベース!$A$29:$U$78,5))</f>
        <v/>
      </c>
      <c r="H24" s="427"/>
      <c r="I24" s="129"/>
      <c r="J24" s="410" t="str">
        <f>IF(AC24="","",VLOOKUP(AC24,データベース!$A$29:$U$78,8))</f>
        <v/>
      </c>
      <c r="K24" s="410"/>
      <c r="L24" s="410" t="str">
        <f>IF(AC24="","",VLOOKUP(AC24,データベース!$A$29:$U$78,10))</f>
        <v/>
      </c>
      <c r="M24" s="410"/>
      <c r="N24" s="410" t="str">
        <f>IF(AC24="","",VLOOKUP(AC24,データベース!$A$29:$U$78,12))</f>
        <v/>
      </c>
      <c r="O24" s="410"/>
      <c r="P24" s="130" t="str">
        <f>IF(AC24="","",VLOOKUP(AC24,データベース!$A$29:$U$78,16))</f>
        <v/>
      </c>
      <c r="Q24" s="66" t="str">
        <f>MID(P24,1,1)</f>
        <v/>
      </c>
      <c r="R24" s="66" t="str">
        <f>MID(P24,2,1)</f>
        <v/>
      </c>
      <c r="S24" s="66" t="str">
        <f>MID(P24,3,1)</f>
        <v/>
      </c>
      <c r="T24" s="66" t="str">
        <f>MID(P24,4,1)</f>
        <v/>
      </c>
      <c r="U24" s="66" t="str">
        <f>MID(P24,5,1)</f>
        <v/>
      </c>
      <c r="V24" s="66" t="str">
        <f>MID(P24,6,1)</f>
        <v/>
      </c>
      <c r="W24" s="66" t="str">
        <f>MID(P24,7,1)</f>
        <v/>
      </c>
      <c r="X24" s="66" t="str">
        <f>MID(P24,8,1)</f>
        <v/>
      </c>
      <c r="Y24" s="66" t="str">
        <f>MID(P24,9,1)</f>
        <v/>
      </c>
      <c r="Z24" s="131"/>
      <c r="AA24" s="32"/>
      <c r="AB24" s="409" t="s">
        <v>48</v>
      </c>
      <c r="AC24" s="4"/>
      <c r="AE24" s="41">
        <v>12</v>
      </c>
      <c r="AF24" s="41">
        <f t="shared" si="11"/>
        <v>0</v>
      </c>
      <c r="AG24" s="41">
        <f t="shared" si="1"/>
        <v>0</v>
      </c>
      <c r="AH24" s="41">
        <f t="shared" si="12"/>
        <v>0</v>
      </c>
      <c r="AI24" s="41">
        <f t="shared" si="13"/>
        <v>0</v>
      </c>
      <c r="AJ24" s="42" t="str">
        <f>IF(VLOOKUP(AE24,データベース!$A$29:$G$78,2)=0,"",VLOOKUP(AE24,データベース!$A$29:$G$78,2))</f>
        <v/>
      </c>
      <c r="AK24" s="42" t="str">
        <f>IF(VLOOKUP(AE24,データベース!$A$29:$G$78,5)=0,"",VLOOKUP(AE24,データベース!$A$29:$G$78,5))</f>
        <v/>
      </c>
      <c r="AL24" s="43" t="str">
        <f t="shared" si="14"/>
        <v>　</v>
      </c>
    </row>
    <row r="25" spans="1:38" ht="18" customHeight="1">
      <c r="A25" s="370"/>
      <c r="B25" s="174" t="str">
        <f t="shared" si="15"/>
        <v/>
      </c>
      <c r="C25" s="121"/>
      <c r="D25" s="394" t="str">
        <f>IF(AC25="","",VLOOKUP(AC25,データベース!$A$29:$U$78,2))</f>
        <v/>
      </c>
      <c r="E25" s="394"/>
      <c r="F25" s="85"/>
      <c r="G25" s="394" t="str">
        <f>IF(AC25="","",VLOOKUP(AC25,データベース!$A$29:$U$78,5))</f>
        <v/>
      </c>
      <c r="H25" s="394"/>
      <c r="I25" s="86"/>
      <c r="J25" s="361" t="str">
        <f>IF(AC25="","",VLOOKUP(AC25,データベース!$A$29:$U$78,8))</f>
        <v/>
      </c>
      <c r="K25" s="361"/>
      <c r="L25" s="361" t="str">
        <f>IF(AC25="","",VLOOKUP(AC25,データベース!$A$29:$U$78,10))</f>
        <v/>
      </c>
      <c r="M25" s="361"/>
      <c r="N25" s="361" t="str">
        <f>IF(AC25="","",VLOOKUP(AC25,データベース!$A$29:$U$78,12))</f>
        <v/>
      </c>
      <c r="O25" s="361"/>
      <c r="P25" s="95" t="str">
        <f>IF(AC25="","",VLOOKUP(AC25,データベース!$A$29:$U$78,16))</f>
        <v/>
      </c>
      <c r="Q25" s="96" t="str">
        <f t="shared" ref="Q25:Q51" si="16">MID(P25,1,1)</f>
        <v/>
      </c>
      <c r="R25" s="96" t="str">
        <f t="shared" ref="R25:R51" si="17">MID(P25,2,1)</f>
        <v/>
      </c>
      <c r="S25" s="96" t="str">
        <f t="shared" ref="S25:S51" si="18">MID(P25,3,1)</f>
        <v/>
      </c>
      <c r="T25" s="96" t="str">
        <f t="shared" ref="T25:T51" si="19">MID(P25,4,1)</f>
        <v/>
      </c>
      <c r="U25" s="96" t="str">
        <f t="shared" ref="U25:U51" si="20">MID(P25,5,1)</f>
        <v/>
      </c>
      <c r="V25" s="96" t="str">
        <f t="shared" ref="V25:V51" si="21">MID(P25,6,1)</f>
        <v/>
      </c>
      <c r="W25" s="96" t="str">
        <f t="shared" ref="W25:W51" si="22">MID(P25,7,1)</f>
        <v/>
      </c>
      <c r="X25" s="96" t="str">
        <f t="shared" ref="X25:X51" si="23">MID(P25,8,1)</f>
        <v/>
      </c>
      <c r="Y25" s="96" t="str">
        <f t="shared" ref="Y25:Y51" si="24">MID(P25,9,1)</f>
        <v/>
      </c>
      <c r="Z25" s="122"/>
      <c r="AA25" s="98"/>
      <c r="AB25" s="380"/>
      <c r="AC25" s="2"/>
      <c r="AE25" s="41">
        <v>13</v>
      </c>
      <c r="AF25" s="41">
        <f t="shared" si="11"/>
        <v>0</v>
      </c>
      <c r="AG25" s="41">
        <f t="shared" si="1"/>
        <v>0</v>
      </c>
      <c r="AH25" s="41">
        <f t="shared" si="12"/>
        <v>0</v>
      </c>
      <c r="AI25" s="41">
        <f t="shared" si="13"/>
        <v>0</v>
      </c>
      <c r="AJ25" s="42" t="str">
        <f>IF(VLOOKUP(AE25,データベース!$A$29:$G$78,2)=0,"",VLOOKUP(AE25,データベース!$A$29:$G$78,2))</f>
        <v/>
      </c>
      <c r="AK25" s="42" t="str">
        <f>IF(VLOOKUP(AE25,データベース!$A$29:$G$78,5)=0,"",VLOOKUP(AE25,データベース!$A$29:$G$78,5))</f>
        <v/>
      </c>
      <c r="AL25" s="43" t="str">
        <f t="shared" si="14"/>
        <v>　</v>
      </c>
    </row>
    <row r="26" spans="1:38" ht="18" customHeight="1">
      <c r="A26" s="370"/>
      <c r="B26" s="174" t="str">
        <f t="shared" si="15"/>
        <v/>
      </c>
      <c r="C26" s="121"/>
      <c r="D26" s="382" t="str">
        <f>IF(AC26="","",VLOOKUP(AC26,データベース!$A$29:$U$78,2))</f>
        <v/>
      </c>
      <c r="E26" s="382"/>
      <c r="F26" s="93"/>
      <c r="G26" s="382" t="str">
        <f>IF(AC26="","",VLOOKUP(AC26,データベース!$A$29:$U$78,5))</f>
        <v/>
      </c>
      <c r="H26" s="382"/>
      <c r="I26" s="94"/>
      <c r="J26" s="361" t="str">
        <f>IF(AC26="","",VLOOKUP(AC26,データベース!$A$29:$U$78,8))</f>
        <v/>
      </c>
      <c r="K26" s="361"/>
      <c r="L26" s="361" t="str">
        <f>IF(AC26="","",VLOOKUP(AC26,データベース!$A$29:$U$78,10))</f>
        <v/>
      </c>
      <c r="M26" s="361"/>
      <c r="N26" s="361" t="str">
        <f>IF(AC26="","",VLOOKUP(AC26,データベース!$A$29:$U$78,12))</f>
        <v/>
      </c>
      <c r="O26" s="361"/>
      <c r="P26" s="95" t="str">
        <f>IF(AC26="","",VLOOKUP(AC26,データベース!$A$29:$U$78,16))</f>
        <v/>
      </c>
      <c r="Q26" s="96" t="str">
        <f t="shared" si="16"/>
        <v/>
      </c>
      <c r="R26" s="96" t="str">
        <f t="shared" si="17"/>
        <v/>
      </c>
      <c r="S26" s="96" t="str">
        <f t="shared" si="18"/>
        <v/>
      </c>
      <c r="T26" s="96" t="str">
        <f t="shared" si="19"/>
        <v/>
      </c>
      <c r="U26" s="96" t="str">
        <f t="shared" si="20"/>
        <v/>
      </c>
      <c r="V26" s="96" t="str">
        <f t="shared" si="21"/>
        <v/>
      </c>
      <c r="W26" s="96" t="str">
        <f t="shared" si="22"/>
        <v/>
      </c>
      <c r="X26" s="96" t="str">
        <f t="shared" si="23"/>
        <v/>
      </c>
      <c r="Y26" s="96" t="str">
        <f t="shared" si="24"/>
        <v/>
      </c>
      <c r="Z26" s="122"/>
      <c r="AA26" s="98"/>
      <c r="AB26" s="380"/>
      <c r="AC26" s="2"/>
      <c r="AE26" s="41">
        <v>14</v>
      </c>
      <c r="AF26" s="41">
        <f t="shared" si="11"/>
        <v>0</v>
      </c>
      <c r="AG26" s="41">
        <f t="shared" si="1"/>
        <v>0</v>
      </c>
      <c r="AH26" s="41">
        <f t="shared" si="12"/>
        <v>0</v>
      </c>
      <c r="AI26" s="41">
        <f t="shared" si="13"/>
        <v>0</v>
      </c>
      <c r="AJ26" s="42" t="str">
        <f>IF(VLOOKUP(AE26,データベース!$A$29:$G$78,2)=0,"",VLOOKUP(AE26,データベース!$A$29:$G$78,2))</f>
        <v/>
      </c>
      <c r="AK26" s="42" t="str">
        <f>IF(VLOOKUP(AE26,データベース!$A$29:$G$78,5)=0,"",VLOOKUP(AE26,データベース!$A$29:$G$78,5))</f>
        <v/>
      </c>
      <c r="AL26" s="43" t="str">
        <f t="shared" si="14"/>
        <v>　</v>
      </c>
    </row>
    <row r="27" spans="1:38" ht="18" customHeight="1" thickBot="1">
      <c r="A27" s="371"/>
      <c r="B27" s="175" t="str">
        <f t="shared" si="15"/>
        <v/>
      </c>
      <c r="C27" s="125"/>
      <c r="D27" s="408" t="str">
        <f>IF(AC27="","",VLOOKUP(AC27,データベース!$A$29:$U$78,2))</f>
        <v/>
      </c>
      <c r="E27" s="408"/>
      <c r="F27" s="101"/>
      <c r="G27" s="408" t="str">
        <f>IF(AC27="","",VLOOKUP(AC27,データベース!$A$29:$U$78,5))</f>
        <v/>
      </c>
      <c r="H27" s="408"/>
      <c r="I27" s="102"/>
      <c r="J27" s="383" t="str">
        <f>IF(AC27="","",VLOOKUP(AC27,データベース!$A$29:$U$78,8))</f>
        <v/>
      </c>
      <c r="K27" s="383"/>
      <c r="L27" s="383" t="str">
        <f>IF(AC27="","",VLOOKUP(AC27,データベース!$A$29:$U$78,10))</f>
        <v/>
      </c>
      <c r="M27" s="383"/>
      <c r="N27" s="383" t="str">
        <f>IF(AC27="","",VLOOKUP(AC27,データベース!$A$29:$U$78,12))</f>
        <v/>
      </c>
      <c r="O27" s="383"/>
      <c r="P27" s="103" t="str">
        <f>IF(AC27="","",VLOOKUP(AC27,データベース!$A$29:$U$78,16))</f>
        <v/>
      </c>
      <c r="Q27" s="104" t="str">
        <f t="shared" si="16"/>
        <v/>
      </c>
      <c r="R27" s="104" t="str">
        <f t="shared" si="17"/>
        <v/>
      </c>
      <c r="S27" s="104" t="str">
        <f t="shared" si="18"/>
        <v/>
      </c>
      <c r="T27" s="104" t="str">
        <f t="shared" si="19"/>
        <v/>
      </c>
      <c r="U27" s="104" t="str">
        <f t="shared" si="20"/>
        <v/>
      </c>
      <c r="V27" s="104" t="str">
        <f t="shared" si="21"/>
        <v/>
      </c>
      <c r="W27" s="104" t="str">
        <f t="shared" si="22"/>
        <v/>
      </c>
      <c r="X27" s="104" t="str">
        <f t="shared" si="23"/>
        <v/>
      </c>
      <c r="Y27" s="104" t="str">
        <f t="shared" si="24"/>
        <v/>
      </c>
      <c r="Z27" s="126"/>
      <c r="AA27" s="98"/>
      <c r="AB27" s="405"/>
      <c r="AC27" s="3"/>
      <c r="AE27" s="41">
        <v>15</v>
      </c>
      <c r="AF27" s="41">
        <f t="shared" si="11"/>
        <v>0</v>
      </c>
      <c r="AG27" s="41">
        <f t="shared" si="1"/>
        <v>0</v>
      </c>
      <c r="AH27" s="41">
        <f t="shared" si="12"/>
        <v>0</v>
      </c>
      <c r="AI27" s="41">
        <f t="shared" si="13"/>
        <v>0</v>
      </c>
      <c r="AJ27" s="42" t="str">
        <f>IF(VLOOKUP(AE27,データベース!$A$29:$G$78,2)=0,"",VLOOKUP(AE27,データベース!$A$29:$G$78,2))</f>
        <v/>
      </c>
      <c r="AK27" s="42" t="str">
        <f>IF(VLOOKUP(AE27,データベース!$A$29:$G$78,5)=0,"",VLOOKUP(AE27,データベース!$A$29:$G$78,5))</f>
        <v/>
      </c>
      <c r="AL27" s="43" t="str">
        <f t="shared" si="14"/>
        <v>　</v>
      </c>
    </row>
    <row r="28" spans="1:38" ht="18" customHeight="1">
      <c r="A28" s="369" t="s">
        <v>50</v>
      </c>
      <c r="B28" s="173" t="str">
        <f t="shared" si="15"/>
        <v/>
      </c>
      <c r="C28" s="127"/>
      <c r="D28" s="427" t="str">
        <f>IF(AC28="","",VLOOKUP(AC28,データベース!$A$29:$U$78,2))</f>
        <v/>
      </c>
      <c r="E28" s="427"/>
      <c r="F28" s="128"/>
      <c r="G28" s="427" t="str">
        <f>IF(AC28="","",VLOOKUP(AC28,データベース!$A$29:$U$78,5))</f>
        <v/>
      </c>
      <c r="H28" s="427"/>
      <c r="I28" s="129"/>
      <c r="J28" s="410" t="str">
        <f>IF(AC28="","",VLOOKUP(AC28,データベース!$A$29:$U$78,8))</f>
        <v/>
      </c>
      <c r="K28" s="410"/>
      <c r="L28" s="410" t="str">
        <f>IF(AC28="","",VLOOKUP(AC28,データベース!$A$29:$U$78,10))</f>
        <v/>
      </c>
      <c r="M28" s="410"/>
      <c r="N28" s="410" t="str">
        <f>IF(AC28="","",VLOOKUP(AC28,データベース!$A$29:$U$78,12))</f>
        <v/>
      </c>
      <c r="O28" s="410"/>
      <c r="P28" s="130" t="str">
        <f>IF(AC28="","",VLOOKUP(AC28,データベース!$A$29:$U$78,16))</f>
        <v/>
      </c>
      <c r="Q28" s="66" t="str">
        <f t="shared" si="16"/>
        <v/>
      </c>
      <c r="R28" s="66" t="str">
        <f t="shared" si="17"/>
        <v/>
      </c>
      <c r="S28" s="66" t="str">
        <f t="shared" si="18"/>
        <v/>
      </c>
      <c r="T28" s="66" t="str">
        <f t="shared" si="19"/>
        <v/>
      </c>
      <c r="U28" s="66" t="str">
        <f t="shared" si="20"/>
        <v/>
      </c>
      <c r="V28" s="66" t="str">
        <f t="shared" si="21"/>
        <v/>
      </c>
      <c r="W28" s="66" t="str">
        <f t="shared" si="22"/>
        <v/>
      </c>
      <c r="X28" s="66" t="str">
        <f t="shared" si="23"/>
        <v/>
      </c>
      <c r="Y28" s="66" t="str">
        <f t="shared" si="24"/>
        <v/>
      </c>
      <c r="Z28" s="131"/>
      <c r="AA28" s="98"/>
      <c r="AB28" s="409">
        <v>78</v>
      </c>
      <c r="AC28" s="4"/>
      <c r="AE28" s="41">
        <v>16</v>
      </c>
      <c r="AF28" s="41">
        <f t="shared" si="11"/>
        <v>0</v>
      </c>
      <c r="AG28" s="41">
        <f t="shared" si="1"/>
        <v>0</v>
      </c>
      <c r="AH28" s="41">
        <f t="shared" si="12"/>
        <v>0</v>
      </c>
      <c r="AI28" s="41">
        <f t="shared" si="13"/>
        <v>0</v>
      </c>
      <c r="AJ28" s="42" t="str">
        <f>IF(VLOOKUP(AE28,データベース!$A$29:$G$78,2)=0,"",VLOOKUP(AE28,データベース!$A$29:$G$78,2))</f>
        <v/>
      </c>
      <c r="AK28" s="42" t="str">
        <f>IF(VLOOKUP(AE28,データベース!$A$29:$G$78,5)=0,"",VLOOKUP(AE28,データベース!$A$29:$G$78,5))</f>
        <v/>
      </c>
      <c r="AL28" s="43" t="str">
        <f t="shared" si="14"/>
        <v>　</v>
      </c>
    </row>
    <row r="29" spans="1:38" ht="18" customHeight="1">
      <c r="A29" s="370"/>
      <c r="B29" s="174" t="str">
        <f t="shared" si="15"/>
        <v/>
      </c>
      <c r="C29" s="121"/>
      <c r="D29" s="382" t="str">
        <f>IF(AC29="","",VLOOKUP(AC29,データベース!$A$29:$U$78,2))</f>
        <v/>
      </c>
      <c r="E29" s="382"/>
      <c r="F29" s="93"/>
      <c r="G29" s="382" t="str">
        <f>IF(AC29="","",VLOOKUP(AC29,データベース!$A$29:$U$78,5))</f>
        <v/>
      </c>
      <c r="H29" s="382"/>
      <c r="I29" s="94"/>
      <c r="J29" s="361" t="str">
        <f>IF(AC29="","",VLOOKUP(AC29,データベース!$A$29:$U$78,8))</f>
        <v/>
      </c>
      <c r="K29" s="361"/>
      <c r="L29" s="361" t="str">
        <f>IF(AC29="","",VLOOKUP(AC29,データベース!$A$29:$U$78,10))</f>
        <v/>
      </c>
      <c r="M29" s="361"/>
      <c r="N29" s="361" t="str">
        <f>IF(AC29="","",VLOOKUP(AC29,データベース!$A$29:$U$78,12))</f>
        <v/>
      </c>
      <c r="O29" s="361"/>
      <c r="P29" s="95" t="str">
        <f>IF(AC29="","",VLOOKUP(AC29,データベース!$A$29:$U$78,16))</f>
        <v/>
      </c>
      <c r="Q29" s="96" t="str">
        <f t="shared" si="16"/>
        <v/>
      </c>
      <c r="R29" s="96" t="str">
        <f t="shared" si="17"/>
        <v/>
      </c>
      <c r="S29" s="96" t="str">
        <f t="shared" si="18"/>
        <v/>
      </c>
      <c r="T29" s="96" t="str">
        <f t="shared" si="19"/>
        <v/>
      </c>
      <c r="U29" s="96" t="str">
        <f t="shared" si="20"/>
        <v/>
      </c>
      <c r="V29" s="96" t="str">
        <f t="shared" si="21"/>
        <v/>
      </c>
      <c r="W29" s="96" t="str">
        <f t="shared" si="22"/>
        <v/>
      </c>
      <c r="X29" s="96" t="str">
        <f t="shared" si="23"/>
        <v/>
      </c>
      <c r="Y29" s="96" t="str">
        <f t="shared" si="24"/>
        <v/>
      </c>
      <c r="Z29" s="122"/>
      <c r="AA29" s="98"/>
      <c r="AB29" s="380"/>
      <c r="AC29" s="2"/>
      <c r="AE29" s="41">
        <v>17</v>
      </c>
      <c r="AF29" s="41">
        <f t="shared" si="11"/>
        <v>0</v>
      </c>
      <c r="AG29" s="41">
        <f t="shared" si="1"/>
        <v>0</v>
      </c>
      <c r="AH29" s="41">
        <f t="shared" si="12"/>
        <v>0</v>
      </c>
      <c r="AI29" s="41">
        <f t="shared" si="13"/>
        <v>0</v>
      </c>
      <c r="AJ29" s="42" t="str">
        <f>IF(VLOOKUP(AE29,データベース!$A$29:$G$78,2)=0,"",VLOOKUP(AE29,データベース!$A$29:$G$78,2))</f>
        <v/>
      </c>
      <c r="AK29" s="42" t="str">
        <f>IF(VLOOKUP(AE29,データベース!$A$29:$G$78,5)=0,"",VLOOKUP(AE29,データベース!$A$29:$G$78,5))</f>
        <v/>
      </c>
      <c r="AL29" s="43" t="str">
        <f t="shared" si="14"/>
        <v>　</v>
      </c>
    </row>
    <row r="30" spans="1:38" ht="18" customHeight="1">
      <c r="A30" s="370"/>
      <c r="B30" s="174" t="str">
        <f t="shared" si="15"/>
        <v/>
      </c>
      <c r="C30" s="121"/>
      <c r="D30" s="382" t="str">
        <f>IF(AC30="","",VLOOKUP(AC30,データベース!$A$29:$U$78,2))</f>
        <v/>
      </c>
      <c r="E30" s="382"/>
      <c r="F30" s="93"/>
      <c r="G30" s="382" t="str">
        <f>IF(AC30="","",VLOOKUP(AC30,データベース!$A$29:$U$78,5))</f>
        <v/>
      </c>
      <c r="H30" s="382"/>
      <c r="I30" s="94"/>
      <c r="J30" s="361" t="str">
        <f>IF(AC30="","",VLOOKUP(AC30,データベース!$A$29:$U$78,8))</f>
        <v/>
      </c>
      <c r="K30" s="361"/>
      <c r="L30" s="361" t="str">
        <f>IF(AC30="","",VLOOKUP(AC30,データベース!$A$29:$U$78,10))</f>
        <v/>
      </c>
      <c r="M30" s="361"/>
      <c r="N30" s="361" t="str">
        <f>IF(AC30="","",VLOOKUP(AC30,データベース!$A$29:$U$78,12))</f>
        <v/>
      </c>
      <c r="O30" s="361"/>
      <c r="P30" s="95" t="str">
        <f>IF(AC30="","",VLOOKUP(AC30,データベース!$A$29:$U$78,16))</f>
        <v/>
      </c>
      <c r="Q30" s="96" t="str">
        <f t="shared" si="16"/>
        <v/>
      </c>
      <c r="R30" s="96" t="str">
        <f t="shared" si="17"/>
        <v/>
      </c>
      <c r="S30" s="96" t="str">
        <f t="shared" si="18"/>
        <v/>
      </c>
      <c r="T30" s="96" t="str">
        <f t="shared" si="19"/>
        <v/>
      </c>
      <c r="U30" s="96" t="str">
        <f t="shared" si="20"/>
        <v/>
      </c>
      <c r="V30" s="96" t="str">
        <f t="shared" si="21"/>
        <v/>
      </c>
      <c r="W30" s="96" t="str">
        <f t="shared" si="22"/>
        <v/>
      </c>
      <c r="X30" s="96" t="str">
        <f t="shared" si="23"/>
        <v/>
      </c>
      <c r="Y30" s="96" t="str">
        <f t="shared" si="24"/>
        <v/>
      </c>
      <c r="Z30" s="122"/>
      <c r="AA30" s="98"/>
      <c r="AB30" s="380"/>
      <c r="AC30" s="2"/>
      <c r="AE30" s="41">
        <v>18</v>
      </c>
      <c r="AF30" s="41">
        <f t="shared" si="11"/>
        <v>0</v>
      </c>
      <c r="AG30" s="41">
        <f t="shared" si="1"/>
        <v>0</v>
      </c>
      <c r="AH30" s="41">
        <f t="shared" si="12"/>
        <v>0</v>
      </c>
      <c r="AI30" s="41">
        <f t="shared" si="13"/>
        <v>0</v>
      </c>
      <c r="AJ30" s="42" t="str">
        <f>IF(VLOOKUP(AE30,データベース!$A$29:$G$78,2)=0,"",VLOOKUP(AE30,データベース!$A$29:$G$78,2))</f>
        <v/>
      </c>
      <c r="AK30" s="42" t="str">
        <f>IF(VLOOKUP(AE30,データベース!$A$29:$G$78,5)=0,"",VLOOKUP(AE30,データベース!$A$29:$G$78,5))</f>
        <v/>
      </c>
      <c r="AL30" s="43" t="str">
        <f t="shared" si="14"/>
        <v>　</v>
      </c>
    </row>
    <row r="31" spans="1:38" ht="18" customHeight="1" thickBot="1">
      <c r="A31" s="371"/>
      <c r="B31" s="175" t="str">
        <f t="shared" si="15"/>
        <v/>
      </c>
      <c r="C31" s="125"/>
      <c r="D31" s="408" t="str">
        <f>IF(AC31="","",VLOOKUP(AC31,データベース!$A$29:$U$78,2))</f>
        <v/>
      </c>
      <c r="E31" s="408"/>
      <c r="F31" s="101"/>
      <c r="G31" s="408" t="str">
        <f>IF(AC31="","",VLOOKUP(AC31,データベース!$A$29:$U$78,5))</f>
        <v/>
      </c>
      <c r="H31" s="408"/>
      <c r="I31" s="102"/>
      <c r="J31" s="383" t="str">
        <f>IF(AC31="","",VLOOKUP(AC31,データベース!$A$29:$U$78,8))</f>
        <v/>
      </c>
      <c r="K31" s="383"/>
      <c r="L31" s="383" t="str">
        <f>IF(AC31="","",VLOOKUP(AC31,データベース!$A$29:$U$78,10))</f>
        <v/>
      </c>
      <c r="M31" s="383"/>
      <c r="N31" s="383" t="str">
        <f>IF(AC31="","",VLOOKUP(AC31,データベース!$A$29:$U$78,12))</f>
        <v/>
      </c>
      <c r="O31" s="383"/>
      <c r="P31" s="103" t="str">
        <f>IF(AC31="","",VLOOKUP(AC31,データベース!$A$29:$U$78,16))</f>
        <v/>
      </c>
      <c r="Q31" s="104" t="str">
        <f t="shared" si="16"/>
        <v/>
      </c>
      <c r="R31" s="104" t="str">
        <f t="shared" si="17"/>
        <v/>
      </c>
      <c r="S31" s="104" t="str">
        <f t="shared" si="18"/>
        <v/>
      </c>
      <c r="T31" s="104" t="str">
        <f t="shared" si="19"/>
        <v/>
      </c>
      <c r="U31" s="104" t="str">
        <f t="shared" si="20"/>
        <v/>
      </c>
      <c r="V31" s="104" t="str">
        <f t="shared" si="21"/>
        <v/>
      </c>
      <c r="W31" s="104" t="str">
        <f t="shared" si="22"/>
        <v/>
      </c>
      <c r="X31" s="104" t="str">
        <f t="shared" si="23"/>
        <v/>
      </c>
      <c r="Y31" s="104" t="str">
        <f t="shared" si="24"/>
        <v/>
      </c>
      <c r="Z31" s="126"/>
      <c r="AA31" s="98"/>
      <c r="AB31" s="405"/>
      <c r="AC31" s="3"/>
      <c r="AE31" s="41">
        <v>19</v>
      </c>
      <c r="AF31" s="41">
        <f t="shared" si="11"/>
        <v>0</v>
      </c>
      <c r="AG31" s="41">
        <f t="shared" si="1"/>
        <v>0</v>
      </c>
      <c r="AH31" s="41">
        <f t="shared" si="12"/>
        <v>0</v>
      </c>
      <c r="AI31" s="41">
        <f t="shared" si="13"/>
        <v>0</v>
      </c>
      <c r="AJ31" s="42" t="str">
        <f>IF(VLOOKUP(AE31,データベース!$A$29:$G$78,2)=0,"",VLOOKUP(AE31,データベース!$A$29:$G$78,2))</f>
        <v/>
      </c>
      <c r="AK31" s="42" t="str">
        <f>IF(VLOOKUP(AE31,データベース!$A$29:$G$78,5)=0,"",VLOOKUP(AE31,データベース!$A$29:$G$78,5))</f>
        <v/>
      </c>
      <c r="AL31" s="43" t="str">
        <f t="shared" si="14"/>
        <v>　</v>
      </c>
    </row>
    <row r="32" spans="1:38" ht="18" customHeight="1">
      <c r="A32" s="369" t="s">
        <v>37</v>
      </c>
      <c r="B32" s="173" t="str">
        <f t="shared" si="15"/>
        <v/>
      </c>
      <c r="C32" s="127"/>
      <c r="D32" s="427" t="str">
        <f>IF(AC32="","",VLOOKUP(AC32,データベース!$A$29:$U$78,2))</f>
        <v/>
      </c>
      <c r="E32" s="427"/>
      <c r="F32" s="128"/>
      <c r="G32" s="427" t="str">
        <f>IF(AC32="","",VLOOKUP(AC32,データベース!$A$29:$U$78,5))</f>
        <v/>
      </c>
      <c r="H32" s="427"/>
      <c r="I32" s="129"/>
      <c r="J32" s="410" t="str">
        <f>IF(AC32="","",VLOOKUP(AC32,データベース!$A$29:$U$78,8))</f>
        <v/>
      </c>
      <c r="K32" s="410"/>
      <c r="L32" s="410" t="str">
        <f>IF(AC32="","",VLOOKUP(AC32,データベース!$A$29:$U$78,10))</f>
        <v/>
      </c>
      <c r="M32" s="410"/>
      <c r="N32" s="410" t="str">
        <f>IF(AC32="","",VLOOKUP(AC32,データベース!$A$29:$U$78,12))</f>
        <v/>
      </c>
      <c r="O32" s="410"/>
      <c r="P32" s="130" t="str">
        <f>IF(AC32="","",VLOOKUP(AC32,データベース!$A$29:$U$78,16))</f>
        <v/>
      </c>
      <c r="Q32" s="66" t="str">
        <f t="shared" si="16"/>
        <v/>
      </c>
      <c r="R32" s="66" t="str">
        <f t="shared" si="17"/>
        <v/>
      </c>
      <c r="S32" s="66" t="str">
        <f t="shared" si="18"/>
        <v/>
      </c>
      <c r="T32" s="66" t="str">
        <f t="shared" si="19"/>
        <v/>
      </c>
      <c r="U32" s="66" t="str">
        <f t="shared" si="20"/>
        <v/>
      </c>
      <c r="V32" s="66" t="str">
        <f t="shared" si="21"/>
        <v/>
      </c>
      <c r="W32" s="66" t="str">
        <f t="shared" si="22"/>
        <v/>
      </c>
      <c r="X32" s="66" t="str">
        <f t="shared" si="23"/>
        <v/>
      </c>
      <c r="Y32" s="66" t="str">
        <f t="shared" si="24"/>
        <v/>
      </c>
      <c r="Z32" s="131"/>
      <c r="AA32" s="98"/>
      <c r="AB32" s="409">
        <v>70</v>
      </c>
      <c r="AC32" s="4"/>
      <c r="AE32" s="41">
        <v>20</v>
      </c>
      <c r="AF32" s="41">
        <f t="shared" si="11"/>
        <v>0</v>
      </c>
      <c r="AG32" s="41">
        <f t="shared" si="1"/>
        <v>0</v>
      </c>
      <c r="AH32" s="41">
        <f t="shared" si="12"/>
        <v>0</v>
      </c>
      <c r="AI32" s="41">
        <f t="shared" si="13"/>
        <v>0</v>
      </c>
      <c r="AJ32" s="42" t="str">
        <f>IF(VLOOKUP(AE32,データベース!$A$29:$G$78,2)=0,"",VLOOKUP(AE32,データベース!$A$29:$G$78,2))</f>
        <v/>
      </c>
      <c r="AK32" s="42" t="str">
        <f>IF(VLOOKUP(AE32,データベース!$A$29:$G$78,5)=0,"",VLOOKUP(AE32,データベース!$A$29:$G$78,5))</f>
        <v/>
      </c>
      <c r="AL32" s="43" t="str">
        <f t="shared" si="14"/>
        <v>　</v>
      </c>
    </row>
    <row r="33" spans="1:38" ht="18" customHeight="1">
      <c r="A33" s="370"/>
      <c r="B33" s="174" t="str">
        <f t="shared" si="15"/>
        <v/>
      </c>
      <c r="C33" s="121"/>
      <c r="D33" s="382" t="str">
        <f>IF(AC33="","",VLOOKUP(AC33,データベース!$A$29:$U$78,2))</f>
        <v/>
      </c>
      <c r="E33" s="382"/>
      <c r="F33" s="93"/>
      <c r="G33" s="382" t="str">
        <f>IF(AC33="","",VLOOKUP(AC33,データベース!$A$29:$U$78,5))</f>
        <v/>
      </c>
      <c r="H33" s="382"/>
      <c r="I33" s="94"/>
      <c r="J33" s="361" t="str">
        <f>IF(AC33="","",VLOOKUP(AC33,データベース!$A$29:$U$78,8))</f>
        <v/>
      </c>
      <c r="K33" s="361"/>
      <c r="L33" s="361" t="str">
        <f>IF(AC33="","",VLOOKUP(AC33,データベース!$A$29:$U$78,10))</f>
        <v/>
      </c>
      <c r="M33" s="361"/>
      <c r="N33" s="361" t="str">
        <f>IF(AC33="","",VLOOKUP(AC33,データベース!$A$29:$U$78,12))</f>
        <v/>
      </c>
      <c r="O33" s="361"/>
      <c r="P33" s="95" t="str">
        <f>IF(AC33="","",VLOOKUP(AC33,データベース!$A$29:$U$78,16))</f>
        <v/>
      </c>
      <c r="Q33" s="96" t="str">
        <f t="shared" si="16"/>
        <v/>
      </c>
      <c r="R33" s="96" t="str">
        <f t="shared" si="17"/>
        <v/>
      </c>
      <c r="S33" s="96" t="str">
        <f t="shared" si="18"/>
        <v/>
      </c>
      <c r="T33" s="96" t="str">
        <f t="shared" si="19"/>
        <v/>
      </c>
      <c r="U33" s="96" t="str">
        <f t="shared" si="20"/>
        <v/>
      </c>
      <c r="V33" s="96" t="str">
        <f t="shared" si="21"/>
        <v/>
      </c>
      <c r="W33" s="96" t="str">
        <f t="shared" si="22"/>
        <v/>
      </c>
      <c r="X33" s="96" t="str">
        <f t="shared" si="23"/>
        <v/>
      </c>
      <c r="Y33" s="96" t="str">
        <f t="shared" si="24"/>
        <v/>
      </c>
      <c r="Z33" s="122"/>
      <c r="AA33" s="98"/>
      <c r="AB33" s="380"/>
      <c r="AC33" s="2"/>
      <c r="AE33" s="41">
        <v>21</v>
      </c>
      <c r="AF33" s="41">
        <f t="shared" si="11"/>
        <v>0</v>
      </c>
      <c r="AG33" s="41">
        <f t="shared" si="1"/>
        <v>0</v>
      </c>
      <c r="AH33" s="41">
        <f t="shared" si="12"/>
        <v>0</v>
      </c>
      <c r="AI33" s="41">
        <f t="shared" si="13"/>
        <v>0</v>
      </c>
      <c r="AJ33" s="42" t="str">
        <f>IF(VLOOKUP(AE33,データベース!$A$29:$G$78,2)=0,"",VLOOKUP(AE33,データベース!$A$29:$G$78,2))</f>
        <v/>
      </c>
      <c r="AK33" s="42" t="str">
        <f>IF(VLOOKUP(AE33,データベース!$A$29:$G$78,5)=0,"",VLOOKUP(AE33,データベース!$A$29:$G$78,5))</f>
        <v/>
      </c>
      <c r="AL33" s="43" t="str">
        <f t="shared" si="14"/>
        <v>　</v>
      </c>
    </row>
    <row r="34" spans="1:38" ht="18" customHeight="1">
      <c r="A34" s="370"/>
      <c r="B34" s="174" t="str">
        <f t="shared" si="15"/>
        <v/>
      </c>
      <c r="C34" s="121"/>
      <c r="D34" s="382" t="str">
        <f>IF(AC34="","",VLOOKUP(AC34,データベース!$A$29:$U$78,2))</f>
        <v/>
      </c>
      <c r="E34" s="382"/>
      <c r="F34" s="93"/>
      <c r="G34" s="382" t="str">
        <f>IF(AC34="","",VLOOKUP(AC34,データベース!$A$29:$U$78,5))</f>
        <v/>
      </c>
      <c r="H34" s="382"/>
      <c r="I34" s="94"/>
      <c r="J34" s="361" t="str">
        <f>IF(AC34="","",VLOOKUP(AC34,データベース!$A$29:$U$78,8))</f>
        <v/>
      </c>
      <c r="K34" s="361"/>
      <c r="L34" s="361" t="str">
        <f>IF(AC34="","",VLOOKUP(AC34,データベース!$A$29:$U$78,10))</f>
        <v/>
      </c>
      <c r="M34" s="361"/>
      <c r="N34" s="361" t="str">
        <f>IF(AC34="","",VLOOKUP(AC34,データベース!$A$29:$U$78,12))</f>
        <v/>
      </c>
      <c r="O34" s="361"/>
      <c r="P34" s="95" t="str">
        <f>IF(AC34="","",VLOOKUP(AC34,データベース!$A$29:$U$78,16))</f>
        <v/>
      </c>
      <c r="Q34" s="96" t="str">
        <f t="shared" si="16"/>
        <v/>
      </c>
      <c r="R34" s="96" t="str">
        <f t="shared" si="17"/>
        <v/>
      </c>
      <c r="S34" s="96" t="str">
        <f t="shared" si="18"/>
        <v/>
      </c>
      <c r="T34" s="96" t="str">
        <f t="shared" si="19"/>
        <v/>
      </c>
      <c r="U34" s="96" t="str">
        <f t="shared" si="20"/>
        <v/>
      </c>
      <c r="V34" s="96" t="str">
        <f t="shared" si="21"/>
        <v/>
      </c>
      <c r="W34" s="96" t="str">
        <f t="shared" si="22"/>
        <v/>
      </c>
      <c r="X34" s="96" t="str">
        <f t="shared" si="23"/>
        <v/>
      </c>
      <c r="Y34" s="96" t="str">
        <f t="shared" si="24"/>
        <v/>
      </c>
      <c r="Z34" s="122"/>
      <c r="AA34" s="98"/>
      <c r="AB34" s="380"/>
      <c r="AC34" s="2"/>
      <c r="AE34" s="41">
        <v>22</v>
      </c>
      <c r="AF34" s="41">
        <f t="shared" si="11"/>
        <v>0</v>
      </c>
      <c r="AG34" s="41">
        <f t="shared" si="1"/>
        <v>0</v>
      </c>
      <c r="AH34" s="41">
        <f t="shared" si="12"/>
        <v>0</v>
      </c>
      <c r="AI34" s="41">
        <f t="shared" si="13"/>
        <v>0</v>
      </c>
      <c r="AJ34" s="42" t="str">
        <f>IF(VLOOKUP(AE34,データベース!$A$29:$G$78,2)=0,"",VLOOKUP(AE34,データベース!$A$29:$G$78,2))</f>
        <v/>
      </c>
      <c r="AK34" s="42" t="str">
        <f>IF(VLOOKUP(AE34,データベース!$A$29:$G$78,5)=0,"",VLOOKUP(AE34,データベース!$A$29:$G$78,5))</f>
        <v/>
      </c>
      <c r="AL34" s="43" t="str">
        <f t="shared" si="14"/>
        <v>　</v>
      </c>
    </row>
    <row r="35" spans="1:38" ht="18" customHeight="1" thickBot="1">
      <c r="A35" s="371"/>
      <c r="B35" s="175" t="str">
        <f t="shared" si="15"/>
        <v/>
      </c>
      <c r="C35" s="125"/>
      <c r="D35" s="408" t="str">
        <f>IF(AC35="","",VLOOKUP(AC35,データベース!$A$29:$U$78,2))</f>
        <v/>
      </c>
      <c r="E35" s="408"/>
      <c r="F35" s="101"/>
      <c r="G35" s="408" t="str">
        <f>IF(AC35="","",VLOOKUP(AC35,データベース!$A$29:$U$78,5))</f>
        <v/>
      </c>
      <c r="H35" s="408"/>
      <c r="I35" s="102"/>
      <c r="J35" s="383" t="str">
        <f>IF(AC35="","",VLOOKUP(AC35,データベース!$A$29:$U$78,8))</f>
        <v/>
      </c>
      <c r="K35" s="383"/>
      <c r="L35" s="383" t="str">
        <f>IF(AC35="","",VLOOKUP(AC35,データベース!$A$29:$U$78,10))</f>
        <v/>
      </c>
      <c r="M35" s="383"/>
      <c r="N35" s="383" t="str">
        <f>IF(AC35="","",VLOOKUP(AC35,データベース!$A$29:$U$78,12))</f>
        <v/>
      </c>
      <c r="O35" s="383"/>
      <c r="P35" s="103" t="str">
        <f>IF(AC35="","",VLOOKUP(AC35,データベース!$A$29:$U$78,16))</f>
        <v/>
      </c>
      <c r="Q35" s="104" t="str">
        <f t="shared" si="16"/>
        <v/>
      </c>
      <c r="R35" s="104" t="str">
        <f t="shared" si="17"/>
        <v/>
      </c>
      <c r="S35" s="104" t="str">
        <f t="shared" si="18"/>
        <v/>
      </c>
      <c r="T35" s="104" t="str">
        <f t="shared" si="19"/>
        <v/>
      </c>
      <c r="U35" s="104" t="str">
        <f t="shared" si="20"/>
        <v/>
      </c>
      <c r="V35" s="104" t="str">
        <f t="shared" si="21"/>
        <v/>
      </c>
      <c r="W35" s="104" t="str">
        <f t="shared" si="22"/>
        <v/>
      </c>
      <c r="X35" s="104" t="str">
        <f t="shared" si="23"/>
        <v/>
      </c>
      <c r="Y35" s="104" t="str">
        <f t="shared" si="24"/>
        <v/>
      </c>
      <c r="Z35" s="126"/>
      <c r="AA35" s="98"/>
      <c r="AB35" s="405"/>
      <c r="AC35" s="3"/>
      <c r="AE35" s="41">
        <v>23</v>
      </c>
      <c r="AF35" s="41">
        <f t="shared" si="11"/>
        <v>0</v>
      </c>
      <c r="AG35" s="41">
        <f t="shared" si="1"/>
        <v>0</v>
      </c>
      <c r="AH35" s="41">
        <f t="shared" si="12"/>
        <v>0</v>
      </c>
      <c r="AI35" s="41">
        <f t="shared" si="13"/>
        <v>0</v>
      </c>
      <c r="AJ35" s="42" t="str">
        <f>IF(VLOOKUP(AE35,データベース!$A$29:$G$78,2)=0,"",VLOOKUP(AE35,データベース!$A$29:$G$78,2))</f>
        <v/>
      </c>
      <c r="AK35" s="42" t="str">
        <f>IF(VLOOKUP(AE35,データベース!$A$29:$G$78,5)=0,"",VLOOKUP(AE35,データベース!$A$29:$G$78,5))</f>
        <v/>
      </c>
      <c r="AL35" s="43" t="str">
        <f t="shared" si="14"/>
        <v>　</v>
      </c>
    </row>
    <row r="36" spans="1:38" ht="18" customHeight="1">
      <c r="A36" s="369" t="s">
        <v>38</v>
      </c>
      <c r="B36" s="173" t="str">
        <f t="shared" si="15"/>
        <v/>
      </c>
      <c r="C36" s="127"/>
      <c r="D36" s="427" t="str">
        <f>IF(AC36="","",VLOOKUP(AC36,データベース!$A$29:$U$78,2))</f>
        <v/>
      </c>
      <c r="E36" s="427"/>
      <c r="F36" s="128"/>
      <c r="G36" s="427" t="str">
        <f>IF(AC36="","",VLOOKUP(AC36,データベース!$A$29:$U$78,5))</f>
        <v/>
      </c>
      <c r="H36" s="427"/>
      <c r="I36" s="129"/>
      <c r="J36" s="410" t="str">
        <f>IF(AC36="","",VLOOKUP(AC36,データベース!$A$29:$U$78,8))</f>
        <v/>
      </c>
      <c r="K36" s="410"/>
      <c r="L36" s="410" t="str">
        <f>IF(AC36="","",VLOOKUP(AC36,データベース!$A$29:$U$78,10))</f>
        <v/>
      </c>
      <c r="M36" s="410"/>
      <c r="N36" s="410" t="str">
        <f>IF(AC36="","",VLOOKUP(AC36,データベース!$A$29:$U$78,12))</f>
        <v/>
      </c>
      <c r="O36" s="410"/>
      <c r="P36" s="130" t="str">
        <f>IF(AC36="","",VLOOKUP(AC36,データベース!$A$29:$U$78,16))</f>
        <v/>
      </c>
      <c r="Q36" s="66" t="str">
        <f t="shared" si="16"/>
        <v/>
      </c>
      <c r="R36" s="66" t="str">
        <f t="shared" si="17"/>
        <v/>
      </c>
      <c r="S36" s="66" t="str">
        <f t="shared" si="18"/>
        <v/>
      </c>
      <c r="T36" s="66" t="str">
        <f t="shared" si="19"/>
        <v/>
      </c>
      <c r="U36" s="66" t="str">
        <f t="shared" si="20"/>
        <v/>
      </c>
      <c r="V36" s="66" t="str">
        <f t="shared" si="21"/>
        <v/>
      </c>
      <c r="W36" s="66" t="str">
        <f t="shared" si="22"/>
        <v/>
      </c>
      <c r="X36" s="66" t="str">
        <f t="shared" si="23"/>
        <v/>
      </c>
      <c r="Y36" s="66" t="str">
        <f t="shared" si="24"/>
        <v/>
      </c>
      <c r="Z36" s="131"/>
      <c r="AA36" s="98"/>
      <c r="AB36" s="409">
        <v>63</v>
      </c>
      <c r="AC36" s="4"/>
      <c r="AE36" s="41">
        <v>24</v>
      </c>
      <c r="AF36" s="41">
        <f t="shared" si="11"/>
        <v>0</v>
      </c>
      <c r="AG36" s="41">
        <f t="shared" si="1"/>
        <v>0</v>
      </c>
      <c r="AH36" s="41">
        <f t="shared" si="12"/>
        <v>0</v>
      </c>
      <c r="AI36" s="41">
        <f t="shared" si="13"/>
        <v>0</v>
      </c>
      <c r="AJ36" s="42" t="str">
        <f>IF(VLOOKUP(AE36,データベース!$A$29:$G$78,2)=0,"",VLOOKUP(AE36,データベース!$A$29:$G$78,2))</f>
        <v/>
      </c>
      <c r="AK36" s="42" t="str">
        <f>IF(VLOOKUP(AE36,データベース!$A$29:$G$78,5)=0,"",VLOOKUP(AE36,データベース!$A$29:$G$78,5))</f>
        <v/>
      </c>
      <c r="AL36" s="43" t="str">
        <f t="shared" si="14"/>
        <v>　</v>
      </c>
    </row>
    <row r="37" spans="1:38" ht="18" customHeight="1">
      <c r="A37" s="370"/>
      <c r="B37" s="174" t="str">
        <f t="shared" si="15"/>
        <v/>
      </c>
      <c r="C37" s="121"/>
      <c r="D37" s="382" t="str">
        <f>IF(AC37="","",VLOOKUP(AC37,データベース!$A$29:$U$78,2))</f>
        <v/>
      </c>
      <c r="E37" s="382"/>
      <c r="F37" s="93"/>
      <c r="G37" s="382" t="str">
        <f>IF(AC37="","",VLOOKUP(AC37,データベース!$A$29:$U$78,5))</f>
        <v/>
      </c>
      <c r="H37" s="382"/>
      <c r="I37" s="94"/>
      <c r="J37" s="361" t="str">
        <f>IF(AC37="","",VLOOKUP(AC37,データベース!$A$29:$U$78,8))</f>
        <v/>
      </c>
      <c r="K37" s="361"/>
      <c r="L37" s="361" t="str">
        <f>IF(AC37="","",VLOOKUP(AC37,データベース!$A$29:$U$78,10))</f>
        <v/>
      </c>
      <c r="M37" s="361"/>
      <c r="N37" s="361" t="str">
        <f>IF(AC37="","",VLOOKUP(AC37,データベース!$A$29:$U$78,12))</f>
        <v/>
      </c>
      <c r="O37" s="361"/>
      <c r="P37" s="95" t="str">
        <f>IF(AC37="","",VLOOKUP(AC37,データベース!$A$29:$U$78,16))</f>
        <v/>
      </c>
      <c r="Q37" s="96" t="str">
        <f t="shared" si="16"/>
        <v/>
      </c>
      <c r="R37" s="96" t="str">
        <f t="shared" si="17"/>
        <v/>
      </c>
      <c r="S37" s="96" t="str">
        <f t="shared" si="18"/>
        <v/>
      </c>
      <c r="T37" s="96" t="str">
        <f t="shared" si="19"/>
        <v/>
      </c>
      <c r="U37" s="96" t="str">
        <f t="shared" si="20"/>
        <v/>
      </c>
      <c r="V37" s="96" t="str">
        <f t="shared" si="21"/>
        <v/>
      </c>
      <c r="W37" s="96" t="str">
        <f t="shared" si="22"/>
        <v/>
      </c>
      <c r="X37" s="96" t="str">
        <f t="shared" si="23"/>
        <v/>
      </c>
      <c r="Y37" s="96" t="str">
        <f t="shared" si="24"/>
        <v/>
      </c>
      <c r="Z37" s="122"/>
      <c r="AA37" s="98"/>
      <c r="AB37" s="380"/>
      <c r="AC37" s="2"/>
      <c r="AE37" s="41">
        <v>25</v>
      </c>
      <c r="AF37" s="41">
        <f t="shared" si="11"/>
        <v>0</v>
      </c>
      <c r="AG37" s="41">
        <f t="shared" si="1"/>
        <v>0</v>
      </c>
      <c r="AH37" s="41">
        <f t="shared" si="12"/>
        <v>0</v>
      </c>
      <c r="AI37" s="41">
        <f t="shared" si="13"/>
        <v>0</v>
      </c>
      <c r="AJ37" s="42" t="str">
        <f>IF(VLOOKUP(AE37,データベース!$A$29:$G$78,2)=0,"",VLOOKUP(AE37,データベース!$A$29:$G$78,2))</f>
        <v/>
      </c>
      <c r="AK37" s="42" t="str">
        <f>IF(VLOOKUP(AE37,データベース!$A$29:$G$78,5)=0,"",VLOOKUP(AE37,データベース!$A$29:$G$78,5))</f>
        <v/>
      </c>
      <c r="AL37" s="43" t="str">
        <f t="shared" si="14"/>
        <v>　</v>
      </c>
    </row>
    <row r="38" spans="1:38" ht="18" customHeight="1">
      <c r="A38" s="370"/>
      <c r="B38" s="174" t="str">
        <f t="shared" si="15"/>
        <v/>
      </c>
      <c r="C38" s="121"/>
      <c r="D38" s="382" t="str">
        <f>IF(AC38="","",VLOOKUP(AC38,データベース!$A$29:$U$78,2))</f>
        <v/>
      </c>
      <c r="E38" s="382"/>
      <c r="F38" s="93"/>
      <c r="G38" s="382" t="str">
        <f>IF(AC38="","",VLOOKUP(AC38,データベース!$A$29:$U$78,5))</f>
        <v/>
      </c>
      <c r="H38" s="382"/>
      <c r="I38" s="94"/>
      <c r="J38" s="361" t="str">
        <f>IF(AC38="","",VLOOKUP(AC38,データベース!$A$29:$U$78,8))</f>
        <v/>
      </c>
      <c r="K38" s="361"/>
      <c r="L38" s="361" t="str">
        <f>IF(AC38="","",VLOOKUP(AC38,データベース!$A$29:$U$78,10))</f>
        <v/>
      </c>
      <c r="M38" s="361"/>
      <c r="N38" s="361" t="str">
        <f>IF(AC38="","",VLOOKUP(AC38,データベース!$A$29:$U$78,12))</f>
        <v/>
      </c>
      <c r="O38" s="361"/>
      <c r="P38" s="95" t="str">
        <f>IF(AC38="","",VLOOKUP(AC38,データベース!$A$29:$U$78,16))</f>
        <v/>
      </c>
      <c r="Q38" s="96" t="str">
        <f t="shared" si="16"/>
        <v/>
      </c>
      <c r="R38" s="96" t="str">
        <f t="shared" si="17"/>
        <v/>
      </c>
      <c r="S38" s="96" t="str">
        <f t="shared" si="18"/>
        <v/>
      </c>
      <c r="T38" s="96" t="str">
        <f t="shared" si="19"/>
        <v/>
      </c>
      <c r="U38" s="96" t="str">
        <f t="shared" si="20"/>
        <v/>
      </c>
      <c r="V38" s="96" t="str">
        <f t="shared" si="21"/>
        <v/>
      </c>
      <c r="W38" s="96" t="str">
        <f t="shared" si="22"/>
        <v/>
      </c>
      <c r="X38" s="96" t="str">
        <f t="shared" si="23"/>
        <v/>
      </c>
      <c r="Y38" s="96" t="str">
        <f t="shared" si="24"/>
        <v/>
      </c>
      <c r="Z38" s="122"/>
      <c r="AA38" s="98"/>
      <c r="AB38" s="380"/>
      <c r="AC38" s="2"/>
      <c r="AE38" s="41">
        <v>26</v>
      </c>
      <c r="AF38" s="41">
        <f t="shared" si="11"/>
        <v>0</v>
      </c>
      <c r="AG38" s="41">
        <f t="shared" si="1"/>
        <v>0</v>
      </c>
      <c r="AH38" s="41">
        <f t="shared" si="12"/>
        <v>0</v>
      </c>
      <c r="AI38" s="41">
        <f t="shared" si="13"/>
        <v>0</v>
      </c>
      <c r="AJ38" s="42" t="str">
        <f>IF(VLOOKUP(AE38,データベース!$A$29:$G$78,2)=0,"",VLOOKUP(AE38,データベース!$A$29:$G$78,2))</f>
        <v/>
      </c>
      <c r="AK38" s="42" t="str">
        <f>IF(VLOOKUP(AE38,データベース!$A$29:$G$78,5)=0,"",VLOOKUP(AE38,データベース!$A$29:$G$78,5))</f>
        <v/>
      </c>
      <c r="AL38" s="43" t="str">
        <f t="shared" si="14"/>
        <v>　</v>
      </c>
    </row>
    <row r="39" spans="1:38" ht="18" customHeight="1" thickBot="1">
      <c r="A39" s="371"/>
      <c r="B39" s="175" t="str">
        <f t="shared" si="15"/>
        <v/>
      </c>
      <c r="C39" s="125"/>
      <c r="D39" s="408" t="str">
        <f>IF(AC39="","",VLOOKUP(AC39,データベース!$A$29:$U$78,2))</f>
        <v/>
      </c>
      <c r="E39" s="408"/>
      <c r="F39" s="101"/>
      <c r="G39" s="408" t="str">
        <f>IF(AC39="","",VLOOKUP(AC39,データベース!$A$29:$U$78,5))</f>
        <v/>
      </c>
      <c r="H39" s="408"/>
      <c r="I39" s="102"/>
      <c r="J39" s="383" t="str">
        <f>IF(AC39="","",VLOOKUP(AC39,データベース!$A$29:$U$78,8))</f>
        <v/>
      </c>
      <c r="K39" s="383"/>
      <c r="L39" s="383" t="str">
        <f>IF(AC39="","",VLOOKUP(AC39,データベース!$A$29:$U$78,10))</f>
        <v/>
      </c>
      <c r="M39" s="383"/>
      <c r="N39" s="383" t="str">
        <f>IF(AC39="","",VLOOKUP(AC39,データベース!$A$29:$U$78,12))</f>
        <v/>
      </c>
      <c r="O39" s="383"/>
      <c r="P39" s="103" t="str">
        <f>IF(AC39="","",VLOOKUP(AC39,データベース!$A$29:$U$78,16))</f>
        <v/>
      </c>
      <c r="Q39" s="104" t="str">
        <f t="shared" si="16"/>
        <v/>
      </c>
      <c r="R39" s="104" t="str">
        <f t="shared" si="17"/>
        <v/>
      </c>
      <c r="S39" s="104" t="str">
        <f t="shared" si="18"/>
        <v/>
      </c>
      <c r="T39" s="104" t="str">
        <f t="shared" si="19"/>
        <v/>
      </c>
      <c r="U39" s="104" t="str">
        <f t="shared" si="20"/>
        <v/>
      </c>
      <c r="V39" s="104" t="str">
        <f t="shared" si="21"/>
        <v/>
      </c>
      <c r="W39" s="104" t="str">
        <f t="shared" si="22"/>
        <v/>
      </c>
      <c r="X39" s="104" t="str">
        <f t="shared" si="23"/>
        <v/>
      </c>
      <c r="Y39" s="104" t="str">
        <f t="shared" si="24"/>
        <v/>
      </c>
      <c r="Z39" s="126"/>
      <c r="AA39" s="98"/>
      <c r="AB39" s="405"/>
      <c r="AC39" s="3"/>
      <c r="AE39" s="41">
        <v>27</v>
      </c>
      <c r="AF39" s="41">
        <f t="shared" si="11"/>
        <v>0</v>
      </c>
      <c r="AG39" s="41">
        <f t="shared" si="1"/>
        <v>0</v>
      </c>
      <c r="AH39" s="41">
        <f t="shared" si="12"/>
        <v>0</v>
      </c>
      <c r="AI39" s="41">
        <f t="shared" si="13"/>
        <v>0</v>
      </c>
      <c r="AJ39" s="42" t="str">
        <f>IF(VLOOKUP(AE39,データベース!$A$29:$G$78,2)=0,"",VLOOKUP(AE39,データベース!$A$29:$G$78,2))</f>
        <v/>
      </c>
      <c r="AK39" s="42" t="str">
        <f>IF(VLOOKUP(AE39,データベース!$A$29:$G$78,5)=0,"",VLOOKUP(AE39,データベース!$A$29:$G$78,5))</f>
        <v/>
      </c>
      <c r="AL39" s="43" t="str">
        <f t="shared" si="14"/>
        <v>　</v>
      </c>
    </row>
    <row r="40" spans="1:38" ht="18" customHeight="1">
      <c r="A40" s="369" t="s">
        <v>51</v>
      </c>
      <c r="B40" s="173" t="str">
        <f t="shared" si="15"/>
        <v/>
      </c>
      <c r="C40" s="127"/>
      <c r="D40" s="427" t="str">
        <f>IF(AC40="","",VLOOKUP(AC40,データベース!$A$29:$U$78,2))</f>
        <v/>
      </c>
      <c r="E40" s="427"/>
      <c r="F40" s="128"/>
      <c r="G40" s="427" t="str">
        <f>IF(AC40="","",VLOOKUP(AC40,データベース!$A$29:$U$78,5))</f>
        <v/>
      </c>
      <c r="H40" s="427"/>
      <c r="I40" s="129"/>
      <c r="J40" s="410" t="str">
        <f>IF(AC40="","",VLOOKUP(AC40,データベース!$A$29:$U$78,8))</f>
        <v/>
      </c>
      <c r="K40" s="410"/>
      <c r="L40" s="410" t="str">
        <f>IF(AC40="","",VLOOKUP(AC40,データベース!$A$29:$U$78,10))</f>
        <v/>
      </c>
      <c r="M40" s="410"/>
      <c r="N40" s="410" t="str">
        <f>IF(AC40="","",VLOOKUP(AC40,データベース!$A$29:$U$78,12))</f>
        <v/>
      </c>
      <c r="O40" s="410"/>
      <c r="P40" s="130" t="str">
        <f>IF(AC40="","",VLOOKUP(AC40,データベース!$A$29:$U$78,16))</f>
        <v/>
      </c>
      <c r="Q40" s="66" t="str">
        <f t="shared" si="16"/>
        <v/>
      </c>
      <c r="R40" s="66" t="str">
        <f t="shared" si="17"/>
        <v/>
      </c>
      <c r="S40" s="66" t="str">
        <f t="shared" si="18"/>
        <v/>
      </c>
      <c r="T40" s="66" t="str">
        <f t="shared" si="19"/>
        <v/>
      </c>
      <c r="U40" s="66" t="str">
        <f t="shared" si="20"/>
        <v/>
      </c>
      <c r="V40" s="66" t="str">
        <f t="shared" si="21"/>
        <v/>
      </c>
      <c r="W40" s="66" t="str">
        <f t="shared" si="22"/>
        <v/>
      </c>
      <c r="X40" s="66" t="str">
        <f t="shared" si="23"/>
        <v/>
      </c>
      <c r="Y40" s="66" t="str">
        <f t="shared" si="24"/>
        <v/>
      </c>
      <c r="Z40" s="131"/>
      <c r="AA40" s="98"/>
      <c r="AB40" s="409">
        <v>57</v>
      </c>
      <c r="AC40" s="4"/>
      <c r="AE40" s="41">
        <v>28</v>
      </c>
      <c r="AF40" s="41">
        <f t="shared" si="11"/>
        <v>0</v>
      </c>
      <c r="AG40" s="41">
        <f t="shared" si="1"/>
        <v>0</v>
      </c>
      <c r="AH40" s="41">
        <f t="shared" si="12"/>
        <v>0</v>
      </c>
      <c r="AI40" s="41">
        <f t="shared" si="13"/>
        <v>0</v>
      </c>
      <c r="AJ40" s="42" t="str">
        <f>IF(VLOOKUP(AE40,データベース!$A$29:$G$78,2)=0,"",VLOOKUP(AE40,データベース!$A$29:$G$78,2))</f>
        <v/>
      </c>
      <c r="AK40" s="42" t="str">
        <f>IF(VLOOKUP(AE40,データベース!$A$29:$G$78,5)=0,"",VLOOKUP(AE40,データベース!$A$29:$G$78,5))</f>
        <v/>
      </c>
      <c r="AL40" s="43" t="str">
        <f t="shared" si="14"/>
        <v>　</v>
      </c>
    </row>
    <row r="41" spans="1:38" ht="18" customHeight="1">
      <c r="A41" s="370"/>
      <c r="B41" s="174" t="str">
        <f t="shared" si="15"/>
        <v/>
      </c>
      <c r="C41" s="121"/>
      <c r="D41" s="382" t="str">
        <f>IF(AC41="","",VLOOKUP(AC41,データベース!$A$29:$U$78,2))</f>
        <v/>
      </c>
      <c r="E41" s="382"/>
      <c r="F41" s="93"/>
      <c r="G41" s="382" t="str">
        <f>IF(AC41="","",VLOOKUP(AC41,データベース!$A$29:$U$78,5))</f>
        <v/>
      </c>
      <c r="H41" s="382"/>
      <c r="I41" s="94"/>
      <c r="J41" s="361" t="str">
        <f>IF(AC41="","",VLOOKUP(AC41,データベース!$A$29:$U$78,8))</f>
        <v/>
      </c>
      <c r="K41" s="361"/>
      <c r="L41" s="361" t="str">
        <f>IF(AC41="","",VLOOKUP(AC41,データベース!$A$29:$U$78,10))</f>
        <v/>
      </c>
      <c r="M41" s="361"/>
      <c r="N41" s="361" t="str">
        <f>IF(AC41="","",VLOOKUP(AC41,データベース!$A$29:$U$78,12))</f>
        <v/>
      </c>
      <c r="O41" s="361"/>
      <c r="P41" s="95" t="str">
        <f>IF(AC41="","",VLOOKUP(AC41,データベース!$A$29:$U$78,16))</f>
        <v/>
      </c>
      <c r="Q41" s="96" t="str">
        <f t="shared" si="16"/>
        <v/>
      </c>
      <c r="R41" s="96" t="str">
        <f t="shared" si="17"/>
        <v/>
      </c>
      <c r="S41" s="96" t="str">
        <f t="shared" si="18"/>
        <v/>
      </c>
      <c r="T41" s="96" t="str">
        <f t="shared" si="19"/>
        <v/>
      </c>
      <c r="U41" s="96" t="str">
        <f t="shared" si="20"/>
        <v/>
      </c>
      <c r="V41" s="96" t="str">
        <f t="shared" si="21"/>
        <v/>
      </c>
      <c r="W41" s="96" t="str">
        <f t="shared" si="22"/>
        <v/>
      </c>
      <c r="X41" s="96" t="str">
        <f t="shared" si="23"/>
        <v/>
      </c>
      <c r="Y41" s="96" t="str">
        <f t="shared" si="24"/>
        <v/>
      </c>
      <c r="Z41" s="122"/>
      <c r="AA41" s="98"/>
      <c r="AB41" s="380"/>
      <c r="AC41" s="2"/>
      <c r="AE41" s="41">
        <v>29</v>
      </c>
      <c r="AF41" s="41">
        <f t="shared" si="11"/>
        <v>0</v>
      </c>
      <c r="AG41" s="41">
        <f t="shared" si="1"/>
        <v>0</v>
      </c>
      <c r="AH41" s="41">
        <f t="shared" si="12"/>
        <v>0</v>
      </c>
      <c r="AI41" s="41">
        <f t="shared" si="13"/>
        <v>0</v>
      </c>
      <c r="AJ41" s="42" t="str">
        <f>IF(VLOOKUP(AE41,データベース!$A$29:$G$78,2)=0,"",VLOOKUP(AE41,データベース!$A$29:$G$78,2))</f>
        <v/>
      </c>
      <c r="AK41" s="42" t="str">
        <f>IF(VLOOKUP(AE41,データベース!$A$29:$G$78,5)=0,"",VLOOKUP(AE41,データベース!$A$29:$G$78,5))</f>
        <v/>
      </c>
      <c r="AL41" s="43" t="str">
        <f t="shared" si="14"/>
        <v>　</v>
      </c>
    </row>
    <row r="42" spans="1:38" ht="18" customHeight="1">
      <c r="A42" s="370"/>
      <c r="B42" s="174" t="str">
        <f t="shared" si="15"/>
        <v/>
      </c>
      <c r="C42" s="121"/>
      <c r="D42" s="382" t="str">
        <f>IF(AC42="","",VLOOKUP(AC42,データベース!$A$29:$U$78,2))</f>
        <v/>
      </c>
      <c r="E42" s="382"/>
      <c r="F42" s="93"/>
      <c r="G42" s="382" t="str">
        <f>IF(AC42="","",VLOOKUP(AC42,データベース!$A$29:$U$78,5))</f>
        <v/>
      </c>
      <c r="H42" s="382"/>
      <c r="I42" s="94"/>
      <c r="J42" s="361" t="str">
        <f>IF(AC42="","",VLOOKUP(AC42,データベース!$A$29:$U$78,8))</f>
        <v/>
      </c>
      <c r="K42" s="361"/>
      <c r="L42" s="361" t="str">
        <f>IF(AC42="","",VLOOKUP(AC42,データベース!$A$29:$U$78,10))</f>
        <v/>
      </c>
      <c r="M42" s="361"/>
      <c r="N42" s="361" t="str">
        <f>IF(AC42="","",VLOOKUP(AC42,データベース!$A$29:$U$78,12))</f>
        <v/>
      </c>
      <c r="O42" s="361"/>
      <c r="P42" s="95" t="str">
        <f>IF(AC42="","",VLOOKUP(AC42,データベース!$A$29:$U$78,16))</f>
        <v/>
      </c>
      <c r="Q42" s="96" t="str">
        <f t="shared" si="16"/>
        <v/>
      </c>
      <c r="R42" s="96" t="str">
        <f t="shared" si="17"/>
        <v/>
      </c>
      <c r="S42" s="96" t="str">
        <f t="shared" si="18"/>
        <v/>
      </c>
      <c r="T42" s="96" t="str">
        <f t="shared" si="19"/>
        <v/>
      </c>
      <c r="U42" s="96" t="str">
        <f t="shared" si="20"/>
        <v/>
      </c>
      <c r="V42" s="96" t="str">
        <f t="shared" si="21"/>
        <v/>
      </c>
      <c r="W42" s="96" t="str">
        <f t="shared" si="22"/>
        <v/>
      </c>
      <c r="X42" s="96" t="str">
        <f t="shared" si="23"/>
        <v/>
      </c>
      <c r="Y42" s="96" t="str">
        <f t="shared" si="24"/>
        <v/>
      </c>
      <c r="Z42" s="122"/>
      <c r="AA42" s="98"/>
      <c r="AB42" s="380"/>
      <c r="AC42" s="2"/>
      <c r="AE42" s="41">
        <v>30</v>
      </c>
      <c r="AF42" s="41">
        <f t="shared" si="11"/>
        <v>0</v>
      </c>
      <c r="AG42" s="41">
        <f t="shared" si="1"/>
        <v>0</v>
      </c>
      <c r="AH42" s="41">
        <f t="shared" si="12"/>
        <v>0</v>
      </c>
      <c r="AI42" s="41">
        <f t="shared" si="13"/>
        <v>0</v>
      </c>
      <c r="AJ42" s="42" t="str">
        <f>IF(VLOOKUP(AE42,データベース!$A$29:$G$78,2)=0,"",VLOOKUP(AE42,データベース!$A$29:$G$78,2))</f>
        <v/>
      </c>
      <c r="AK42" s="42" t="str">
        <f>IF(VLOOKUP(AE42,データベース!$A$29:$G$78,5)=0,"",VLOOKUP(AE42,データベース!$A$29:$G$78,5))</f>
        <v/>
      </c>
      <c r="AL42" s="43" t="str">
        <f t="shared" si="14"/>
        <v>　</v>
      </c>
    </row>
    <row r="43" spans="1:38" ht="18" customHeight="1" thickBot="1">
      <c r="A43" s="371"/>
      <c r="B43" s="175" t="str">
        <f t="shared" si="15"/>
        <v/>
      </c>
      <c r="C43" s="125"/>
      <c r="D43" s="408" t="str">
        <f>IF(AC43="","",VLOOKUP(AC43,データベース!$A$29:$U$78,2))</f>
        <v/>
      </c>
      <c r="E43" s="408"/>
      <c r="F43" s="101"/>
      <c r="G43" s="408" t="str">
        <f>IF(AC43="","",VLOOKUP(AC43,データベース!$A$29:$U$78,5))</f>
        <v/>
      </c>
      <c r="H43" s="408"/>
      <c r="I43" s="102"/>
      <c r="J43" s="383" t="str">
        <f>IF(AC43="","",VLOOKUP(AC43,データベース!$A$29:$U$78,8))</f>
        <v/>
      </c>
      <c r="K43" s="383"/>
      <c r="L43" s="383" t="str">
        <f>IF(AC43="","",VLOOKUP(AC43,データベース!$A$29:$U$78,10))</f>
        <v/>
      </c>
      <c r="M43" s="383"/>
      <c r="N43" s="383" t="str">
        <f>IF(AC43="","",VLOOKUP(AC43,データベース!$A$29:$U$78,12))</f>
        <v/>
      </c>
      <c r="O43" s="383"/>
      <c r="P43" s="103" t="str">
        <f>IF(AC43="","",VLOOKUP(AC43,データベース!$A$29:$U$78,16))</f>
        <v/>
      </c>
      <c r="Q43" s="104" t="str">
        <f t="shared" si="16"/>
        <v/>
      </c>
      <c r="R43" s="104" t="str">
        <f t="shared" si="17"/>
        <v/>
      </c>
      <c r="S43" s="104" t="str">
        <f t="shared" si="18"/>
        <v/>
      </c>
      <c r="T43" s="104" t="str">
        <f t="shared" si="19"/>
        <v/>
      </c>
      <c r="U43" s="104" t="str">
        <f t="shared" si="20"/>
        <v/>
      </c>
      <c r="V43" s="104" t="str">
        <f t="shared" si="21"/>
        <v/>
      </c>
      <c r="W43" s="104" t="str">
        <f t="shared" si="22"/>
        <v/>
      </c>
      <c r="X43" s="104" t="str">
        <f t="shared" si="23"/>
        <v/>
      </c>
      <c r="Y43" s="104" t="str">
        <f t="shared" si="24"/>
        <v/>
      </c>
      <c r="Z43" s="126"/>
      <c r="AA43" s="98"/>
      <c r="AB43" s="405"/>
      <c r="AC43" s="3"/>
      <c r="AE43" s="41">
        <v>31</v>
      </c>
      <c r="AF43" s="41">
        <f t="shared" si="11"/>
        <v>0</v>
      </c>
      <c r="AG43" s="41">
        <f t="shared" si="1"/>
        <v>0</v>
      </c>
      <c r="AH43" s="41">
        <f t="shared" si="12"/>
        <v>0</v>
      </c>
      <c r="AI43" s="41">
        <f t="shared" si="13"/>
        <v>0</v>
      </c>
      <c r="AJ43" s="42" t="str">
        <f>IF(VLOOKUP(AE43,データベース!$A$29:$G$78,2)=0,"",VLOOKUP(AE43,データベース!$A$29:$G$78,2))</f>
        <v/>
      </c>
      <c r="AK43" s="42" t="str">
        <f>IF(VLOOKUP(AE43,データベース!$A$29:$G$78,5)=0,"",VLOOKUP(AE43,データベース!$A$29:$G$78,5))</f>
        <v/>
      </c>
      <c r="AL43" s="43" t="str">
        <f t="shared" si="14"/>
        <v>　</v>
      </c>
    </row>
    <row r="44" spans="1:38" ht="18" customHeight="1">
      <c r="A44" s="369" t="s">
        <v>39</v>
      </c>
      <c r="B44" s="173" t="str">
        <f t="shared" si="15"/>
        <v/>
      </c>
      <c r="C44" s="127"/>
      <c r="D44" s="427" t="str">
        <f>IF(AC44="","",VLOOKUP(AC44,データベース!$A$29:$U$78,2))</f>
        <v/>
      </c>
      <c r="E44" s="427"/>
      <c r="F44" s="128"/>
      <c r="G44" s="427" t="str">
        <f>IF(AC44="","",VLOOKUP(AC44,データベース!$A$29:$U$78,5))</f>
        <v/>
      </c>
      <c r="H44" s="427"/>
      <c r="I44" s="129"/>
      <c r="J44" s="410" t="str">
        <f>IF(AC44="","",VLOOKUP(AC44,データベース!$A$29:$U$78,8))</f>
        <v/>
      </c>
      <c r="K44" s="410"/>
      <c r="L44" s="410" t="str">
        <f>IF(AC44="","",VLOOKUP(AC44,データベース!$A$29:$U$78,10))</f>
        <v/>
      </c>
      <c r="M44" s="410"/>
      <c r="N44" s="410" t="str">
        <f>IF(AC44="","",VLOOKUP(AC44,データベース!$A$29:$U$78,12))</f>
        <v/>
      </c>
      <c r="O44" s="410"/>
      <c r="P44" s="130" t="str">
        <f>IF(AC44="","",VLOOKUP(AC44,データベース!$A$29:$U$78,16))</f>
        <v/>
      </c>
      <c r="Q44" s="66" t="str">
        <f t="shared" si="16"/>
        <v/>
      </c>
      <c r="R44" s="66" t="str">
        <f t="shared" si="17"/>
        <v/>
      </c>
      <c r="S44" s="66" t="str">
        <f t="shared" si="18"/>
        <v/>
      </c>
      <c r="T44" s="66" t="str">
        <f t="shared" si="19"/>
        <v/>
      </c>
      <c r="U44" s="66" t="str">
        <f t="shared" si="20"/>
        <v/>
      </c>
      <c r="V44" s="66" t="str">
        <f t="shared" si="21"/>
        <v/>
      </c>
      <c r="W44" s="66" t="str">
        <f t="shared" si="22"/>
        <v/>
      </c>
      <c r="X44" s="66" t="str">
        <f t="shared" si="23"/>
        <v/>
      </c>
      <c r="Y44" s="66" t="str">
        <f t="shared" si="24"/>
        <v/>
      </c>
      <c r="Z44" s="131"/>
      <c r="AA44" s="98"/>
      <c r="AB44" s="409">
        <v>52</v>
      </c>
      <c r="AC44" s="4"/>
      <c r="AE44" s="41">
        <v>32</v>
      </c>
      <c r="AF44" s="41">
        <f t="shared" si="11"/>
        <v>0</v>
      </c>
      <c r="AG44" s="41">
        <f t="shared" si="1"/>
        <v>0</v>
      </c>
      <c r="AH44" s="41">
        <f t="shared" si="12"/>
        <v>0</v>
      </c>
      <c r="AI44" s="41">
        <f t="shared" si="13"/>
        <v>0</v>
      </c>
      <c r="AJ44" s="42" t="str">
        <f>IF(VLOOKUP(AE44,データベース!$A$29:$G$78,2)=0,"",VLOOKUP(AE44,データベース!$A$29:$G$78,2))</f>
        <v/>
      </c>
      <c r="AK44" s="42" t="str">
        <f>IF(VLOOKUP(AE44,データベース!$A$29:$G$78,5)=0,"",VLOOKUP(AE44,データベース!$A$29:$G$78,5))</f>
        <v/>
      </c>
      <c r="AL44" s="43" t="str">
        <f t="shared" si="14"/>
        <v>　</v>
      </c>
    </row>
    <row r="45" spans="1:38" ht="18" customHeight="1">
      <c r="A45" s="370"/>
      <c r="B45" s="174" t="str">
        <f t="shared" si="15"/>
        <v/>
      </c>
      <c r="C45" s="121"/>
      <c r="D45" s="382" t="str">
        <f>IF(AC45="","",VLOOKUP(AC45,データベース!$A$29:$U$78,2))</f>
        <v/>
      </c>
      <c r="E45" s="382"/>
      <c r="F45" s="93"/>
      <c r="G45" s="382" t="str">
        <f>IF(AC45="","",VLOOKUP(AC45,データベース!$A$29:$U$78,5))</f>
        <v/>
      </c>
      <c r="H45" s="382"/>
      <c r="I45" s="94"/>
      <c r="J45" s="361" t="str">
        <f>IF(AC45="","",VLOOKUP(AC45,データベース!$A$29:$U$78,8))</f>
        <v/>
      </c>
      <c r="K45" s="361"/>
      <c r="L45" s="361" t="str">
        <f>IF(AC45="","",VLOOKUP(AC45,データベース!$A$29:$U$78,10))</f>
        <v/>
      </c>
      <c r="M45" s="361"/>
      <c r="N45" s="361" t="str">
        <f>IF(AC45="","",VLOOKUP(AC45,データベース!$A$29:$U$78,12))</f>
        <v/>
      </c>
      <c r="O45" s="361"/>
      <c r="P45" s="95" t="str">
        <f>IF(AC45="","",VLOOKUP(AC45,データベース!$A$29:$U$78,16))</f>
        <v/>
      </c>
      <c r="Q45" s="96" t="str">
        <f t="shared" si="16"/>
        <v/>
      </c>
      <c r="R45" s="96" t="str">
        <f t="shared" si="17"/>
        <v/>
      </c>
      <c r="S45" s="96" t="str">
        <f t="shared" si="18"/>
        <v/>
      </c>
      <c r="T45" s="96" t="str">
        <f t="shared" si="19"/>
        <v/>
      </c>
      <c r="U45" s="96" t="str">
        <f t="shared" si="20"/>
        <v/>
      </c>
      <c r="V45" s="96" t="str">
        <f t="shared" si="21"/>
        <v/>
      </c>
      <c r="W45" s="96" t="str">
        <f t="shared" si="22"/>
        <v/>
      </c>
      <c r="X45" s="96" t="str">
        <f t="shared" si="23"/>
        <v/>
      </c>
      <c r="Y45" s="96" t="str">
        <f t="shared" si="24"/>
        <v/>
      </c>
      <c r="Z45" s="122"/>
      <c r="AA45" s="98"/>
      <c r="AB45" s="380"/>
      <c r="AC45" s="2"/>
      <c r="AE45" s="41">
        <v>33</v>
      </c>
      <c r="AF45" s="41">
        <f t="shared" si="11"/>
        <v>0</v>
      </c>
      <c r="AG45" s="41">
        <f t="shared" si="1"/>
        <v>0</v>
      </c>
      <c r="AH45" s="41">
        <f t="shared" si="12"/>
        <v>0</v>
      </c>
      <c r="AI45" s="41">
        <f t="shared" si="13"/>
        <v>0</v>
      </c>
      <c r="AJ45" s="42" t="str">
        <f>IF(VLOOKUP(AE45,データベース!$A$29:$G$78,2)=0,"",VLOOKUP(AE45,データベース!$A$29:$G$78,2))</f>
        <v/>
      </c>
      <c r="AK45" s="42" t="str">
        <f>IF(VLOOKUP(AE45,データベース!$A$29:$G$78,5)=0,"",VLOOKUP(AE45,データベース!$A$29:$G$78,5))</f>
        <v/>
      </c>
      <c r="AL45" s="43" t="str">
        <f t="shared" si="14"/>
        <v>　</v>
      </c>
    </row>
    <row r="46" spans="1:38" ht="18" customHeight="1">
      <c r="A46" s="370"/>
      <c r="B46" s="174" t="str">
        <f t="shared" si="15"/>
        <v/>
      </c>
      <c r="C46" s="121"/>
      <c r="D46" s="382" t="str">
        <f>IF(AC46="","",VLOOKUP(AC46,データベース!$A$29:$U$78,2))</f>
        <v/>
      </c>
      <c r="E46" s="382"/>
      <c r="F46" s="93"/>
      <c r="G46" s="382" t="str">
        <f>IF(AC46="","",VLOOKUP(AC46,データベース!$A$29:$U$78,5))</f>
        <v/>
      </c>
      <c r="H46" s="382"/>
      <c r="I46" s="94"/>
      <c r="J46" s="361" t="str">
        <f>IF(AC46="","",VLOOKUP(AC46,データベース!$A$29:$U$78,8))</f>
        <v/>
      </c>
      <c r="K46" s="361"/>
      <c r="L46" s="361" t="str">
        <f>IF(AC46="","",VLOOKUP(AC46,データベース!$A$29:$U$78,10))</f>
        <v/>
      </c>
      <c r="M46" s="361"/>
      <c r="N46" s="361" t="str">
        <f>IF(AC46="","",VLOOKUP(AC46,データベース!$A$29:$U$78,12))</f>
        <v/>
      </c>
      <c r="O46" s="361"/>
      <c r="P46" s="95" t="str">
        <f>IF(AC46="","",VLOOKUP(AC46,データベース!$A$29:$U$78,16))</f>
        <v/>
      </c>
      <c r="Q46" s="96" t="str">
        <f t="shared" si="16"/>
        <v/>
      </c>
      <c r="R46" s="96" t="str">
        <f t="shared" si="17"/>
        <v/>
      </c>
      <c r="S46" s="96" t="str">
        <f t="shared" si="18"/>
        <v/>
      </c>
      <c r="T46" s="96" t="str">
        <f t="shared" si="19"/>
        <v/>
      </c>
      <c r="U46" s="96" t="str">
        <f t="shared" si="20"/>
        <v/>
      </c>
      <c r="V46" s="96" t="str">
        <f t="shared" si="21"/>
        <v/>
      </c>
      <c r="W46" s="96" t="str">
        <f t="shared" si="22"/>
        <v/>
      </c>
      <c r="X46" s="96" t="str">
        <f t="shared" si="23"/>
        <v/>
      </c>
      <c r="Y46" s="96" t="str">
        <f t="shared" si="24"/>
        <v/>
      </c>
      <c r="Z46" s="122"/>
      <c r="AA46" s="98"/>
      <c r="AB46" s="380"/>
      <c r="AC46" s="2"/>
      <c r="AE46" s="41">
        <v>34</v>
      </c>
      <c r="AF46" s="41">
        <f t="shared" si="11"/>
        <v>0</v>
      </c>
      <c r="AG46" s="41">
        <f t="shared" si="1"/>
        <v>0</v>
      </c>
      <c r="AH46" s="41">
        <f t="shared" si="12"/>
        <v>0</v>
      </c>
      <c r="AI46" s="41">
        <f t="shared" si="13"/>
        <v>0</v>
      </c>
      <c r="AJ46" s="42" t="str">
        <f>IF(VLOOKUP(AE46,データベース!$A$29:$G$78,2)=0,"",VLOOKUP(AE46,データベース!$A$29:$G$78,2))</f>
        <v/>
      </c>
      <c r="AK46" s="42" t="str">
        <f>IF(VLOOKUP(AE46,データベース!$A$29:$G$78,5)=0,"",VLOOKUP(AE46,データベース!$A$29:$G$78,5))</f>
        <v/>
      </c>
      <c r="AL46" s="43" t="str">
        <f t="shared" si="14"/>
        <v>　</v>
      </c>
    </row>
    <row r="47" spans="1:38" ht="18" customHeight="1" thickBot="1">
      <c r="A47" s="371"/>
      <c r="B47" s="175" t="str">
        <f t="shared" si="15"/>
        <v/>
      </c>
      <c r="C47" s="125"/>
      <c r="D47" s="408" t="str">
        <f>IF(AC47="","",VLOOKUP(AC47,データベース!$A$29:$U$78,2))</f>
        <v/>
      </c>
      <c r="E47" s="408"/>
      <c r="F47" s="101"/>
      <c r="G47" s="408" t="str">
        <f>IF(AC47="","",VLOOKUP(AC47,データベース!$A$29:$U$78,5))</f>
        <v/>
      </c>
      <c r="H47" s="408"/>
      <c r="I47" s="102"/>
      <c r="J47" s="383" t="str">
        <f>IF(AC47="","",VLOOKUP(AC47,データベース!$A$29:$U$78,8))</f>
        <v/>
      </c>
      <c r="K47" s="383"/>
      <c r="L47" s="383" t="str">
        <f>IF(AC47="","",VLOOKUP(AC47,データベース!$A$29:$U$78,10))</f>
        <v/>
      </c>
      <c r="M47" s="383"/>
      <c r="N47" s="383" t="str">
        <f>IF(AC47="","",VLOOKUP(AC47,データベース!$A$29:$U$78,12))</f>
        <v/>
      </c>
      <c r="O47" s="383"/>
      <c r="P47" s="103" t="str">
        <f>IF(AC47="","",VLOOKUP(AC47,データベース!$A$29:$U$78,16))</f>
        <v/>
      </c>
      <c r="Q47" s="104" t="str">
        <f t="shared" si="16"/>
        <v/>
      </c>
      <c r="R47" s="104" t="str">
        <f t="shared" si="17"/>
        <v/>
      </c>
      <c r="S47" s="104" t="str">
        <f t="shared" si="18"/>
        <v/>
      </c>
      <c r="T47" s="104" t="str">
        <f t="shared" si="19"/>
        <v/>
      </c>
      <c r="U47" s="104" t="str">
        <f t="shared" si="20"/>
        <v/>
      </c>
      <c r="V47" s="104" t="str">
        <f t="shared" si="21"/>
        <v/>
      </c>
      <c r="W47" s="104" t="str">
        <f t="shared" si="22"/>
        <v/>
      </c>
      <c r="X47" s="104" t="str">
        <f t="shared" si="23"/>
        <v/>
      </c>
      <c r="Y47" s="104" t="str">
        <f t="shared" si="24"/>
        <v/>
      </c>
      <c r="Z47" s="126"/>
      <c r="AA47" s="98"/>
      <c r="AB47" s="405"/>
      <c r="AC47" s="3"/>
      <c r="AE47" s="41">
        <v>35</v>
      </c>
      <c r="AF47" s="41">
        <f t="shared" si="11"/>
        <v>0</v>
      </c>
      <c r="AG47" s="41">
        <f t="shared" si="1"/>
        <v>0</v>
      </c>
      <c r="AH47" s="41">
        <f t="shared" si="12"/>
        <v>0</v>
      </c>
      <c r="AI47" s="41">
        <f t="shared" si="13"/>
        <v>0</v>
      </c>
      <c r="AJ47" s="42" t="str">
        <f>IF(VLOOKUP(AE47,データベース!$A$29:$G$78,2)=0,"",VLOOKUP(AE47,データベース!$A$29:$G$78,2))</f>
        <v/>
      </c>
      <c r="AK47" s="42" t="str">
        <f>IF(VLOOKUP(AE47,データベース!$A$29:$G$78,5)=0,"",VLOOKUP(AE47,データベース!$A$29:$G$78,5))</f>
        <v/>
      </c>
      <c r="AL47" s="43" t="str">
        <f t="shared" si="14"/>
        <v>　</v>
      </c>
    </row>
    <row r="48" spans="1:38" ht="18" customHeight="1">
      <c r="A48" s="369" t="s">
        <v>40</v>
      </c>
      <c r="B48" s="173" t="str">
        <f t="shared" si="15"/>
        <v/>
      </c>
      <c r="C48" s="127"/>
      <c r="D48" s="427" t="str">
        <f>IF(AC48="","",VLOOKUP(AC48,データベース!$A$29:$U$78,2))</f>
        <v/>
      </c>
      <c r="E48" s="427"/>
      <c r="F48" s="128"/>
      <c r="G48" s="427" t="str">
        <f>IF(AC48="","",VLOOKUP(AC48,データベース!$A$29:$U$78,5))</f>
        <v/>
      </c>
      <c r="H48" s="427"/>
      <c r="I48" s="129"/>
      <c r="J48" s="410" t="str">
        <f>IF(AC48="","",VLOOKUP(AC48,データベース!$A$29:$U$78,8))</f>
        <v/>
      </c>
      <c r="K48" s="410"/>
      <c r="L48" s="410" t="str">
        <f>IF(AC48="","",VLOOKUP(AC48,データベース!$A$29:$U$78,10))</f>
        <v/>
      </c>
      <c r="M48" s="410"/>
      <c r="N48" s="410" t="str">
        <f>IF(AC48="","",VLOOKUP(AC48,データベース!$A$29:$U$78,12))</f>
        <v/>
      </c>
      <c r="O48" s="410"/>
      <c r="P48" s="130" t="str">
        <f>IF(AC48="","",VLOOKUP(AC48,データベース!$A$29:$U$78,16))</f>
        <v/>
      </c>
      <c r="Q48" s="66" t="str">
        <f t="shared" si="16"/>
        <v/>
      </c>
      <c r="R48" s="66" t="str">
        <f t="shared" si="17"/>
        <v/>
      </c>
      <c r="S48" s="66" t="str">
        <f t="shared" si="18"/>
        <v/>
      </c>
      <c r="T48" s="66" t="str">
        <f t="shared" si="19"/>
        <v/>
      </c>
      <c r="U48" s="66" t="str">
        <f t="shared" si="20"/>
        <v/>
      </c>
      <c r="V48" s="66" t="str">
        <f t="shared" si="21"/>
        <v/>
      </c>
      <c r="W48" s="66" t="str">
        <f t="shared" si="22"/>
        <v/>
      </c>
      <c r="X48" s="66" t="str">
        <f t="shared" si="23"/>
        <v/>
      </c>
      <c r="Y48" s="66" t="str">
        <f t="shared" si="24"/>
        <v/>
      </c>
      <c r="Z48" s="131"/>
      <c r="AA48" s="98"/>
      <c r="AB48" s="409">
        <v>48</v>
      </c>
      <c r="AC48" s="4"/>
      <c r="AE48" s="41">
        <v>36</v>
      </c>
      <c r="AF48" s="41">
        <f t="shared" si="11"/>
        <v>0</v>
      </c>
      <c r="AG48" s="41">
        <f t="shared" si="1"/>
        <v>0</v>
      </c>
      <c r="AH48" s="41">
        <f t="shared" si="12"/>
        <v>0</v>
      </c>
      <c r="AI48" s="41">
        <f t="shared" si="13"/>
        <v>0</v>
      </c>
      <c r="AJ48" s="42" t="str">
        <f>IF(VLOOKUP(AE48,データベース!$A$29:$G$78,2)=0,"",VLOOKUP(AE48,データベース!$A$29:$G$78,2))</f>
        <v/>
      </c>
      <c r="AK48" s="42" t="str">
        <f>IF(VLOOKUP(AE48,データベース!$A$29:$G$78,5)=0,"",VLOOKUP(AE48,データベース!$A$29:$G$78,5))</f>
        <v/>
      </c>
      <c r="AL48" s="43" t="str">
        <f t="shared" si="14"/>
        <v>　</v>
      </c>
    </row>
    <row r="49" spans="1:38" ht="18" customHeight="1">
      <c r="A49" s="370"/>
      <c r="B49" s="174" t="str">
        <f t="shared" si="15"/>
        <v/>
      </c>
      <c r="C49" s="121"/>
      <c r="D49" s="382" t="str">
        <f>IF(AC49="","",VLOOKUP(AC49,データベース!$A$29:$U$78,2))</f>
        <v/>
      </c>
      <c r="E49" s="382"/>
      <c r="F49" s="93"/>
      <c r="G49" s="382" t="str">
        <f>IF(AC49="","",VLOOKUP(AC49,データベース!$A$29:$U$78,5))</f>
        <v/>
      </c>
      <c r="H49" s="382"/>
      <c r="I49" s="94"/>
      <c r="J49" s="361" t="str">
        <f>IF(AC49="","",VLOOKUP(AC49,データベース!$A$29:$U$78,8))</f>
        <v/>
      </c>
      <c r="K49" s="361"/>
      <c r="L49" s="361" t="str">
        <f>IF(AC49="","",VLOOKUP(AC49,データベース!$A$29:$U$78,10))</f>
        <v/>
      </c>
      <c r="M49" s="361"/>
      <c r="N49" s="361" t="str">
        <f>IF(AC49="","",VLOOKUP(AC49,データベース!$A$29:$U$78,12))</f>
        <v/>
      </c>
      <c r="O49" s="361"/>
      <c r="P49" s="95" t="str">
        <f>IF(AC49="","",VLOOKUP(AC49,データベース!$A$29:$U$78,16))</f>
        <v/>
      </c>
      <c r="Q49" s="96" t="str">
        <f t="shared" si="16"/>
        <v/>
      </c>
      <c r="R49" s="96" t="str">
        <f t="shared" si="17"/>
        <v/>
      </c>
      <c r="S49" s="96" t="str">
        <f t="shared" si="18"/>
        <v/>
      </c>
      <c r="T49" s="96" t="str">
        <f t="shared" si="19"/>
        <v/>
      </c>
      <c r="U49" s="96" t="str">
        <f t="shared" si="20"/>
        <v/>
      </c>
      <c r="V49" s="96" t="str">
        <f t="shared" si="21"/>
        <v/>
      </c>
      <c r="W49" s="96" t="str">
        <f t="shared" si="22"/>
        <v/>
      </c>
      <c r="X49" s="96" t="str">
        <f t="shared" si="23"/>
        <v/>
      </c>
      <c r="Y49" s="96" t="str">
        <f t="shared" si="24"/>
        <v/>
      </c>
      <c r="Z49" s="122"/>
      <c r="AA49" s="98"/>
      <c r="AB49" s="380"/>
      <c r="AC49" s="2"/>
      <c r="AE49" s="41">
        <v>37</v>
      </c>
      <c r="AF49" s="41">
        <f t="shared" si="11"/>
        <v>0</v>
      </c>
      <c r="AG49" s="41">
        <f t="shared" si="1"/>
        <v>0</v>
      </c>
      <c r="AH49" s="41">
        <f t="shared" si="12"/>
        <v>0</v>
      </c>
      <c r="AI49" s="41">
        <f t="shared" si="13"/>
        <v>0</v>
      </c>
      <c r="AJ49" s="42" t="str">
        <f>IF(VLOOKUP(AE49,データベース!$A$29:$G$78,2)=0,"",VLOOKUP(AE49,データベース!$A$29:$G$78,2))</f>
        <v/>
      </c>
      <c r="AK49" s="42" t="str">
        <f>IF(VLOOKUP(AE49,データベース!$A$29:$G$78,5)=0,"",VLOOKUP(AE49,データベース!$A$29:$G$78,5))</f>
        <v/>
      </c>
      <c r="AL49" s="43" t="str">
        <f t="shared" si="14"/>
        <v>　</v>
      </c>
    </row>
    <row r="50" spans="1:38" ht="18" customHeight="1">
      <c r="A50" s="370"/>
      <c r="B50" s="174" t="str">
        <f t="shared" si="15"/>
        <v/>
      </c>
      <c r="C50" s="121"/>
      <c r="D50" s="382" t="str">
        <f>IF(AC50="","",VLOOKUP(AC50,データベース!$A$29:$U$78,2))</f>
        <v/>
      </c>
      <c r="E50" s="382"/>
      <c r="F50" s="93"/>
      <c r="G50" s="382" t="str">
        <f>IF(AC50="","",VLOOKUP(AC50,データベース!$A$29:$U$78,5))</f>
        <v/>
      </c>
      <c r="H50" s="382"/>
      <c r="I50" s="94"/>
      <c r="J50" s="361" t="str">
        <f>IF(AC50="","",VLOOKUP(AC50,データベース!$A$29:$U$78,8))</f>
        <v/>
      </c>
      <c r="K50" s="361"/>
      <c r="L50" s="361" t="str">
        <f>IF(AC50="","",VLOOKUP(AC50,データベース!$A$29:$U$78,10))</f>
        <v/>
      </c>
      <c r="M50" s="361"/>
      <c r="N50" s="361" t="str">
        <f>IF(AC50="","",VLOOKUP(AC50,データベース!$A$29:$U$78,12))</f>
        <v/>
      </c>
      <c r="O50" s="361"/>
      <c r="P50" s="95" t="str">
        <f>IF(AC50="","",VLOOKUP(AC50,データベース!$A$29:$U$78,16))</f>
        <v/>
      </c>
      <c r="Q50" s="96" t="str">
        <f t="shared" si="16"/>
        <v/>
      </c>
      <c r="R50" s="96" t="str">
        <f t="shared" si="17"/>
        <v/>
      </c>
      <c r="S50" s="96" t="str">
        <f t="shared" si="18"/>
        <v/>
      </c>
      <c r="T50" s="96" t="str">
        <f t="shared" si="19"/>
        <v/>
      </c>
      <c r="U50" s="96" t="str">
        <f t="shared" si="20"/>
        <v/>
      </c>
      <c r="V50" s="96" t="str">
        <f t="shared" si="21"/>
        <v/>
      </c>
      <c r="W50" s="96" t="str">
        <f t="shared" si="22"/>
        <v/>
      </c>
      <c r="X50" s="96" t="str">
        <f t="shared" si="23"/>
        <v/>
      </c>
      <c r="Y50" s="96" t="str">
        <f t="shared" si="24"/>
        <v/>
      </c>
      <c r="Z50" s="122"/>
      <c r="AA50" s="98"/>
      <c r="AB50" s="380"/>
      <c r="AC50" s="2"/>
      <c r="AE50" s="41">
        <v>38</v>
      </c>
      <c r="AF50" s="41">
        <f t="shared" si="11"/>
        <v>0</v>
      </c>
      <c r="AG50" s="41">
        <f t="shared" si="1"/>
        <v>0</v>
      </c>
      <c r="AH50" s="41">
        <f t="shared" si="12"/>
        <v>0</v>
      </c>
      <c r="AI50" s="41">
        <f t="shared" si="13"/>
        <v>0</v>
      </c>
      <c r="AJ50" s="42" t="str">
        <f>IF(VLOOKUP(AE50,データベース!$A$29:$G$78,2)=0,"",VLOOKUP(AE50,データベース!$A$29:$G$78,2))</f>
        <v/>
      </c>
      <c r="AK50" s="42" t="str">
        <f>IF(VLOOKUP(AE50,データベース!$A$29:$G$78,5)=0,"",VLOOKUP(AE50,データベース!$A$29:$G$78,5))</f>
        <v/>
      </c>
      <c r="AL50" s="43" t="str">
        <f t="shared" si="14"/>
        <v>　</v>
      </c>
    </row>
    <row r="51" spans="1:38" ht="18" customHeight="1" thickBot="1">
      <c r="A51" s="371"/>
      <c r="B51" s="175" t="str">
        <f t="shared" si="15"/>
        <v/>
      </c>
      <c r="C51" s="125"/>
      <c r="D51" s="408" t="str">
        <f>IF(AC51="","",VLOOKUP(AC51,データベース!$A$29:$U$78,2))</f>
        <v/>
      </c>
      <c r="E51" s="408"/>
      <c r="F51" s="101"/>
      <c r="G51" s="408" t="str">
        <f>IF(AC51="","",VLOOKUP(AC51,データベース!$A$29:$U$78,5))</f>
        <v/>
      </c>
      <c r="H51" s="408"/>
      <c r="I51" s="102"/>
      <c r="J51" s="383" t="str">
        <f>IF(AC51="","",VLOOKUP(AC51,データベース!$A$29:$U$78,8))</f>
        <v/>
      </c>
      <c r="K51" s="383"/>
      <c r="L51" s="383" t="str">
        <f>IF(AC51="","",VLOOKUP(AC51,データベース!$A$29:$U$78,10))</f>
        <v/>
      </c>
      <c r="M51" s="383"/>
      <c r="N51" s="383" t="str">
        <f>IF(AC51="","",VLOOKUP(AC51,データベース!$A$29:$U$78,12))</f>
        <v/>
      </c>
      <c r="O51" s="383"/>
      <c r="P51" s="103" t="str">
        <f>IF(AC51="","",VLOOKUP(AC51,データベース!$A$29:$U$78,16))</f>
        <v/>
      </c>
      <c r="Q51" s="104" t="str">
        <f t="shared" si="16"/>
        <v/>
      </c>
      <c r="R51" s="104" t="str">
        <f t="shared" si="17"/>
        <v/>
      </c>
      <c r="S51" s="104" t="str">
        <f t="shared" si="18"/>
        <v/>
      </c>
      <c r="T51" s="104" t="str">
        <f t="shared" si="19"/>
        <v/>
      </c>
      <c r="U51" s="104" t="str">
        <f t="shared" si="20"/>
        <v/>
      </c>
      <c r="V51" s="104" t="str">
        <f t="shared" si="21"/>
        <v/>
      </c>
      <c r="W51" s="104" t="str">
        <f t="shared" si="22"/>
        <v/>
      </c>
      <c r="X51" s="104" t="str">
        <f t="shared" si="23"/>
        <v/>
      </c>
      <c r="Y51" s="104" t="str">
        <f t="shared" si="24"/>
        <v/>
      </c>
      <c r="Z51" s="126"/>
      <c r="AA51" s="98"/>
      <c r="AB51" s="405"/>
      <c r="AC51" s="3"/>
      <c r="AE51" s="41">
        <v>39</v>
      </c>
      <c r="AF51" s="41">
        <f t="shared" si="11"/>
        <v>0</v>
      </c>
      <c r="AG51" s="41">
        <f t="shared" si="1"/>
        <v>0</v>
      </c>
      <c r="AH51" s="41">
        <f t="shared" si="12"/>
        <v>0</v>
      </c>
      <c r="AI51" s="41">
        <f t="shared" si="13"/>
        <v>0</v>
      </c>
      <c r="AJ51" s="42" t="str">
        <f>IF(VLOOKUP(AE51,データベース!$A$29:$G$78,2)=0,"",VLOOKUP(AE51,データベース!$A$29:$G$78,2))</f>
        <v/>
      </c>
      <c r="AK51" s="42" t="str">
        <f>IF(VLOOKUP(AE51,データベース!$A$29:$G$78,5)=0,"",VLOOKUP(AE51,データベース!$A$29:$G$78,5))</f>
        <v/>
      </c>
      <c r="AL51" s="43" t="str">
        <f t="shared" si="14"/>
        <v>　</v>
      </c>
    </row>
    <row r="52" spans="1:38" ht="18" customHeight="1" thickBot="1">
      <c r="AA52" s="98"/>
      <c r="AE52" s="41">
        <v>40</v>
      </c>
      <c r="AF52" s="41">
        <f t="shared" si="11"/>
        <v>0</v>
      </c>
      <c r="AG52" s="41">
        <f t="shared" si="1"/>
        <v>0</v>
      </c>
      <c r="AH52" s="41">
        <f t="shared" si="12"/>
        <v>0</v>
      </c>
      <c r="AI52" s="41">
        <f t="shared" si="13"/>
        <v>0</v>
      </c>
      <c r="AJ52" s="42" t="str">
        <f>IF(VLOOKUP(AE52,データベース!$A$29:$G$78,2)=0,"",VLOOKUP(AE52,データベース!$A$29:$G$78,2))</f>
        <v/>
      </c>
      <c r="AK52" s="42" t="str">
        <f>IF(VLOOKUP(AE52,データベース!$A$29:$G$78,5)=0,"",VLOOKUP(AE52,データベース!$A$29:$G$78,5))</f>
        <v/>
      </c>
      <c r="AL52" s="43" t="str">
        <f t="shared" si="14"/>
        <v>　</v>
      </c>
    </row>
    <row r="53" spans="1:38" ht="18" customHeight="1" thickBot="1">
      <c r="A53" s="73"/>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4"/>
      <c r="AA53" s="32"/>
      <c r="AE53" s="41">
        <v>41</v>
      </c>
      <c r="AF53" s="41">
        <f t="shared" si="11"/>
        <v>0</v>
      </c>
      <c r="AG53" s="41">
        <f t="shared" si="1"/>
        <v>0</v>
      </c>
      <c r="AH53" s="41">
        <f t="shared" si="12"/>
        <v>0</v>
      </c>
      <c r="AI53" s="41">
        <f t="shared" si="13"/>
        <v>0</v>
      </c>
      <c r="AJ53" s="42" t="str">
        <f>IF(VLOOKUP(AE53,データベース!$A$29:$G$78,2)=0,"",VLOOKUP(AE53,データベース!$A$29:$G$78,2))</f>
        <v/>
      </c>
      <c r="AK53" s="42" t="str">
        <f>IF(VLOOKUP(AE53,データベース!$A$29:$G$78,5)=0,"",VLOOKUP(AE53,データベース!$A$29:$G$78,5))</f>
        <v/>
      </c>
      <c r="AL53" s="43" t="str">
        <f t="shared" si="14"/>
        <v>　</v>
      </c>
    </row>
    <row r="54" spans="1:38" ht="18" customHeight="1" thickTop="1">
      <c r="A54" s="455" t="s">
        <v>27</v>
      </c>
      <c r="B54" s="434"/>
      <c r="C54" s="32"/>
      <c r="D54" s="456" t="s">
        <v>80</v>
      </c>
      <c r="E54" s="457"/>
      <c r="F54" s="457"/>
      <c r="G54" s="457"/>
      <c r="H54" s="458"/>
      <c r="I54" s="462" t="s">
        <v>52</v>
      </c>
      <c r="J54" s="463" t="s">
        <v>76</v>
      </c>
      <c r="K54" s="463"/>
      <c r="L54" s="463"/>
      <c r="M54" s="463"/>
      <c r="N54" s="463"/>
      <c r="O54" s="463"/>
      <c r="P54" s="463"/>
      <c r="Q54" s="462" t="s">
        <v>77</v>
      </c>
      <c r="R54" s="424"/>
      <c r="S54" s="450" t="s">
        <v>53</v>
      </c>
      <c r="T54" s="451"/>
      <c r="U54" s="451"/>
      <c r="V54" s="451"/>
      <c r="W54" s="451"/>
      <c r="X54" s="451"/>
      <c r="Y54" s="452"/>
      <c r="Z54" s="135"/>
      <c r="AA54" s="32"/>
      <c r="AE54" s="41">
        <v>42</v>
      </c>
      <c r="AF54" s="41">
        <f t="shared" si="11"/>
        <v>0</v>
      </c>
      <c r="AG54" s="41">
        <f t="shared" si="1"/>
        <v>0</v>
      </c>
      <c r="AH54" s="41">
        <f t="shared" si="12"/>
        <v>0</v>
      </c>
      <c r="AI54" s="41">
        <f t="shared" si="13"/>
        <v>0</v>
      </c>
      <c r="AJ54" s="42" t="str">
        <f>IF(VLOOKUP(AE54,データベース!$A$29:$G$78,2)=0,"",VLOOKUP(AE54,データベース!$A$29:$G$78,2))</f>
        <v/>
      </c>
      <c r="AK54" s="42" t="str">
        <f>IF(VLOOKUP(AE54,データベース!$A$29:$G$78,5)=0,"",VLOOKUP(AE54,データベース!$A$29:$G$78,5))</f>
        <v/>
      </c>
      <c r="AL54" s="43" t="str">
        <f t="shared" si="14"/>
        <v>　</v>
      </c>
    </row>
    <row r="55" spans="1:38" ht="18" customHeight="1" thickBot="1">
      <c r="A55" s="455"/>
      <c r="B55" s="434"/>
      <c r="C55" s="32"/>
      <c r="D55" s="459">
        <f>IF(AF63&lt;2,0,2000)</f>
        <v>0</v>
      </c>
      <c r="E55" s="460"/>
      <c r="F55" s="460"/>
      <c r="G55" s="461"/>
      <c r="H55" s="176" t="s">
        <v>29</v>
      </c>
      <c r="I55" s="462"/>
      <c r="J55" s="464">
        <f>IF(J22=0,0,J22*400)</f>
        <v>0</v>
      </c>
      <c r="K55" s="464"/>
      <c r="L55" s="464"/>
      <c r="M55" s="464"/>
      <c r="N55" s="464"/>
      <c r="O55" s="464"/>
      <c r="P55" s="177" t="s">
        <v>29</v>
      </c>
      <c r="Q55" s="462"/>
      <c r="R55" s="424"/>
      <c r="S55" s="453">
        <f>D55+J55</f>
        <v>0</v>
      </c>
      <c r="T55" s="454"/>
      <c r="U55" s="454"/>
      <c r="V55" s="454"/>
      <c r="W55" s="454"/>
      <c r="X55" s="454"/>
      <c r="Y55" s="178" t="s">
        <v>29</v>
      </c>
      <c r="Z55" s="135"/>
      <c r="AA55" s="32"/>
      <c r="AE55" s="41">
        <v>43</v>
      </c>
      <c r="AF55" s="41">
        <f t="shared" si="11"/>
        <v>0</v>
      </c>
      <c r="AG55" s="41">
        <f t="shared" si="1"/>
        <v>0</v>
      </c>
      <c r="AH55" s="41">
        <f t="shared" si="12"/>
        <v>0</v>
      </c>
      <c r="AI55" s="41">
        <f t="shared" si="13"/>
        <v>0</v>
      </c>
      <c r="AJ55" s="42" t="str">
        <f>IF(VLOOKUP(AE55,データベース!$A$29:$G$78,2)=0,"",VLOOKUP(AE55,データベース!$A$29:$G$78,2))</f>
        <v/>
      </c>
      <c r="AK55" s="42" t="str">
        <f>IF(VLOOKUP(AE55,データベース!$A$29:$G$78,5)=0,"",VLOOKUP(AE55,データベース!$A$29:$G$78,5))</f>
        <v/>
      </c>
      <c r="AL55" s="43" t="str">
        <f t="shared" si="14"/>
        <v>　</v>
      </c>
    </row>
    <row r="56" spans="1:38" ht="18" customHeight="1" thickTop="1" thickBot="1">
      <c r="A56" s="144"/>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6"/>
      <c r="AA56" s="32"/>
      <c r="AE56" s="41">
        <v>44</v>
      </c>
      <c r="AF56" s="41">
        <f t="shared" si="11"/>
        <v>0</v>
      </c>
      <c r="AG56" s="41">
        <f t="shared" si="1"/>
        <v>0</v>
      </c>
      <c r="AH56" s="41">
        <f t="shared" si="12"/>
        <v>0</v>
      </c>
      <c r="AI56" s="41">
        <f t="shared" si="13"/>
        <v>0</v>
      </c>
      <c r="AJ56" s="42" t="str">
        <f>IF(VLOOKUP(AE56,データベース!$A$29:$G$78,2)=0,"",VLOOKUP(AE56,データベース!$A$29:$G$78,2))</f>
        <v/>
      </c>
      <c r="AK56" s="42" t="str">
        <f>IF(VLOOKUP(AE56,データベース!$A$29:$G$78,5)=0,"",VLOOKUP(AE56,データベース!$A$29:$G$78,5))</f>
        <v/>
      </c>
      <c r="AL56" s="43" t="str">
        <f t="shared" si="14"/>
        <v>　</v>
      </c>
    </row>
    <row r="57" spans="1:38" ht="18" customHeight="1" thickBot="1">
      <c r="AA57" s="32"/>
      <c r="AE57" s="41">
        <v>45</v>
      </c>
      <c r="AF57" s="41">
        <f t="shared" si="11"/>
        <v>0</v>
      </c>
      <c r="AG57" s="41">
        <f t="shared" si="1"/>
        <v>0</v>
      </c>
      <c r="AH57" s="41">
        <f t="shared" si="12"/>
        <v>0</v>
      </c>
      <c r="AI57" s="41">
        <f t="shared" si="13"/>
        <v>0</v>
      </c>
      <c r="AJ57" s="42" t="str">
        <f>IF(VLOOKUP(AE57,データベース!$A$29:$G$78,2)=0,"",VLOOKUP(AE57,データベース!$A$29:$G$78,2))</f>
        <v/>
      </c>
      <c r="AK57" s="42" t="str">
        <f>IF(VLOOKUP(AE57,データベース!$A$29:$G$78,5)=0,"",VLOOKUP(AE57,データベース!$A$29:$G$78,5))</f>
        <v/>
      </c>
      <c r="AL57" s="43" t="str">
        <f t="shared" si="14"/>
        <v>　</v>
      </c>
    </row>
    <row r="58" spans="1:38" ht="19.5" customHeight="1">
      <c r="A58" s="448" t="s">
        <v>60</v>
      </c>
      <c r="B58" s="449"/>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4"/>
      <c r="AA58" s="32"/>
      <c r="AE58" s="41">
        <v>46</v>
      </c>
      <c r="AF58" s="41">
        <f t="shared" si="11"/>
        <v>0</v>
      </c>
      <c r="AG58" s="41">
        <f t="shared" si="1"/>
        <v>0</v>
      </c>
      <c r="AH58" s="41">
        <f t="shared" si="12"/>
        <v>0</v>
      </c>
      <c r="AI58" s="41">
        <f t="shared" si="13"/>
        <v>0</v>
      </c>
      <c r="AJ58" s="42" t="str">
        <f>IF(VLOOKUP(AE58,データベース!$A$29:$G$78,2)=0,"",VLOOKUP(AE58,データベース!$A$29:$G$78,2))</f>
        <v/>
      </c>
      <c r="AK58" s="42" t="str">
        <f>IF(VLOOKUP(AE58,データベース!$A$29:$G$78,5)=0,"",VLOOKUP(AE58,データベース!$A$29:$G$78,5))</f>
        <v/>
      </c>
      <c r="AL58" s="43" t="str">
        <f t="shared" si="14"/>
        <v>　</v>
      </c>
    </row>
    <row r="59" spans="1:38" ht="19.5" customHeight="1">
      <c r="A59" s="411"/>
      <c r="B59" s="412"/>
      <c r="C59" s="32"/>
      <c r="D59" s="28" t="s">
        <v>12</v>
      </c>
      <c r="E59" s="32"/>
      <c r="F59" s="32"/>
      <c r="G59" s="32"/>
      <c r="H59" s="32"/>
      <c r="I59" s="32"/>
      <c r="J59" s="32"/>
      <c r="K59" s="32"/>
      <c r="L59" s="32"/>
      <c r="M59" s="32"/>
      <c r="N59" s="32"/>
      <c r="O59" s="32"/>
      <c r="P59" s="32"/>
      <c r="Q59" s="32"/>
      <c r="R59" s="32"/>
      <c r="S59" s="32"/>
      <c r="T59" s="32"/>
      <c r="U59" s="32"/>
      <c r="V59" s="32"/>
      <c r="W59" s="32"/>
      <c r="X59" s="32"/>
      <c r="Y59" s="32"/>
      <c r="Z59" s="135"/>
      <c r="AE59" s="41">
        <v>47</v>
      </c>
      <c r="AF59" s="41">
        <f t="shared" si="11"/>
        <v>0</v>
      </c>
      <c r="AG59" s="41">
        <f t="shared" si="1"/>
        <v>0</v>
      </c>
      <c r="AH59" s="41">
        <f t="shared" si="12"/>
        <v>0</v>
      </c>
      <c r="AI59" s="41">
        <f t="shared" si="13"/>
        <v>0</v>
      </c>
      <c r="AJ59" s="42" t="str">
        <f>IF(VLOOKUP(AE59,データベース!$A$29:$G$78,2)=0,"",VLOOKUP(AE59,データベース!$A$29:$G$78,2))</f>
        <v/>
      </c>
      <c r="AK59" s="42" t="str">
        <f>IF(VLOOKUP(AE59,データベース!$A$29:$G$78,5)=0,"",VLOOKUP(AE59,データベース!$A$29:$G$78,5))</f>
        <v/>
      </c>
      <c r="AL59" s="43" t="str">
        <f t="shared" si="14"/>
        <v>　</v>
      </c>
    </row>
    <row r="60" spans="1:38" ht="19.5" customHeight="1">
      <c r="A60" s="411"/>
      <c r="B60" s="412"/>
      <c r="C60" s="32"/>
      <c r="D60" s="428">
        <f ca="1">TODAY()</f>
        <v>43159</v>
      </c>
      <c r="E60" s="428"/>
      <c r="F60" s="428"/>
      <c r="G60" s="428"/>
      <c r="H60" s="32"/>
      <c r="I60" s="32"/>
      <c r="J60" s="32"/>
      <c r="K60" s="32"/>
      <c r="L60" s="32"/>
      <c r="M60" s="32"/>
      <c r="N60" s="32"/>
      <c r="O60" s="32"/>
      <c r="P60" s="32"/>
      <c r="Q60" s="32"/>
      <c r="R60" s="32"/>
      <c r="S60" s="32"/>
      <c r="T60" s="32"/>
      <c r="U60" s="32"/>
      <c r="V60" s="32"/>
      <c r="W60" s="32"/>
      <c r="X60" s="32"/>
      <c r="Y60" s="32"/>
      <c r="Z60" s="135"/>
      <c r="AE60" s="41">
        <v>48</v>
      </c>
      <c r="AF60" s="41">
        <f t="shared" si="11"/>
        <v>0</v>
      </c>
      <c r="AG60" s="41">
        <f t="shared" si="1"/>
        <v>0</v>
      </c>
      <c r="AH60" s="41">
        <f t="shared" si="12"/>
        <v>0</v>
      </c>
      <c r="AI60" s="41">
        <f t="shared" si="13"/>
        <v>0</v>
      </c>
      <c r="AJ60" s="42" t="str">
        <f>IF(VLOOKUP(AE60,データベース!$A$29:$G$78,2)=0,"",VLOOKUP(AE60,データベース!$A$29:$G$78,2))</f>
        <v/>
      </c>
      <c r="AK60" s="42" t="str">
        <f>IF(VLOOKUP(AE60,データベース!$A$29:$G$78,5)=0,"",VLOOKUP(AE60,データベース!$A$29:$G$78,5))</f>
        <v/>
      </c>
      <c r="AL60" s="43" t="str">
        <f t="shared" si="14"/>
        <v>　</v>
      </c>
    </row>
    <row r="61" spans="1:38" ht="19.5" customHeight="1">
      <c r="A61" s="411"/>
      <c r="B61" s="412"/>
      <c r="C61" s="32"/>
      <c r="D61" s="428"/>
      <c r="E61" s="428"/>
      <c r="F61" s="428"/>
      <c r="G61" s="428"/>
      <c r="H61" s="32"/>
      <c r="I61" s="147"/>
      <c r="J61" s="147"/>
      <c r="K61" s="147"/>
      <c r="L61" s="147"/>
      <c r="M61" s="147"/>
      <c r="N61" s="147"/>
      <c r="O61" s="417" t="str">
        <f>IF(データベース!A10="","",データベース!A10)</f>
        <v/>
      </c>
      <c r="P61" s="417"/>
      <c r="Q61" s="417"/>
      <c r="R61" s="417"/>
      <c r="S61" s="417"/>
      <c r="T61" s="417"/>
      <c r="U61" s="417"/>
      <c r="V61" s="417"/>
      <c r="W61" s="417"/>
      <c r="X61" s="417"/>
      <c r="Y61" s="32"/>
      <c r="Z61" s="135"/>
      <c r="AE61" s="41">
        <v>49</v>
      </c>
      <c r="AF61" s="41">
        <f t="shared" si="11"/>
        <v>0</v>
      </c>
      <c r="AG61" s="41">
        <f t="shared" si="1"/>
        <v>0</v>
      </c>
      <c r="AH61" s="41">
        <f t="shared" si="12"/>
        <v>0</v>
      </c>
      <c r="AI61" s="41">
        <f t="shared" si="13"/>
        <v>0</v>
      </c>
      <c r="AJ61" s="42" t="str">
        <f>IF(VLOOKUP(AE61,データベース!$A$29:$G$78,2)=0,"",VLOOKUP(AE61,データベース!$A$29:$G$78,2))</f>
        <v/>
      </c>
      <c r="AK61" s="42" t="str">
        <f>IF(VLOOKUP(AE61,データベース!$A$29:$G$78,5)=0,"",VLOOKUP(AE61,データベース!$A$29:$G$78,5))</f>
        <v/>
      </c>
      <c r="AL61" s="43" t="str">
        <f t="shared" si="14"/>
        <v>　</v>
      </c>
    </row>
    <row r="62" spans="1:38" ht="19.5" customHeight="1">
      <c r="A62" s="411"/>
      <c r="B62" s="412"/>
      <c r="C62" s="147"/>
      <c r="D62" s="147"/>
      <c r="E62" s="415" t="str">
        <f>IF(データベース!A8="","",データベース!A8&amp;データベース!D8&amp;データベース!G8)</f>
        <v/>
      </c>
      <c r="F62" s="415"/>
      <c r="G62" s="415"/>
      <c r="H62" s="415"/>
      <c r="I62" s="415"/>
      <c r="J62" s="415"/>
      <c r="K62" s="415"/>
      <c r="L62" s="415"/>
      <c r="M62" s="416" t="s">
        <v>176</v>
      </c>
      <c r="N62" s="416"/>
      <c r="O62" s="418"/>
      <c r="P62" s="418"/>
      <c r="Q62" s="418"/>
      <c r="R62" s="418"/>
      <c r="S62" s="418"/>
      <c r="T62" s="418"/>
      <c r="U62" s="418"/>
      <c r="V62" s="418"/>
      <c r="W62" s="418"/>
      <c r="X62" s="418"/>
      <c r="Y62" s="148" t="s">
        <v>13</v>
      </c>
      <c r="Z62" s="135"/>
      <c r="AE62" s="41">
        <v>50</v>
      </c>
      <c r="AF62" s="41">
        <f>COUNTIF($AC$13:$AC$16,AE62)</f>
        <v>0</v>
      </c>
      <c r="AG62" s="41">
        <f>COUNTIF($AC$24:$AC$51,AE62)</f>
        <v>0</v>
      </c>
      <c r="AH62" s="41">
        <f t="shared" si="12"/>
        <v>0</v>
      </c>
      <c r="AI62" s="41">
        <f t="shared" si="13"/>
        <v>0</v>
      </c>
      <c r="AJ62" s="42" t="str">
        <f>IF(VLOOKUP(AE62,データベース!$A$29:$G$78,2)=0,"",VLOOKUP(AE62,データベース!$A$29:$G$78,2))</f>
        <v/>
      </c>
      <c r="AK62" s="42" t="str">
        <f>IF(VLOOKUP(AE62,データベース!$A$29:$G$78,5)=0,"",VLOOKUP(AE62,データベース!$A$29:$G$78,5))</f>
        <v/>
      </c>
      <c r="AL62" s="43" t="str">
        <f t="shared" si="14"/>
        <v>　</v>
      </c>
    </row>
    <row r="63" spans="1:38" ht="19.5" customHeight="1" thickBot="1">
      <c r="A63" s="413"/>
      <c r="B63" s="414"/>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6"/>
      <c r="AF63" s="47">
        <f>SUM(AF13:AF62)</f>
        <v>0</v>
      </c>
      <c r="AG63" s="47">
        <f>SUM(AG13:AG62)</f>
        <v>0</v>
      </c>
      <c r="AH63" s="47">
        <f t="shared" si="12"/>
        <v>0</v>
      </c>
      <c r="AI63" s="47">
        <f t="shared" si="13"/>
        <v>0</v>
      </c>
    </row>
  </sheetData>
  <sheetProtection sheet="1" objects="1" scenarios="1"/>
  <mergeCells count="247">
    <mergeCell ref="A58:B63"/>
    <mergeCell ref="D60:G61"/>
    <mergeCell ref="O61:X62"/>
    <mergeCell ref="E62:L62"/>
    <mergeCell ref="M62:N62"/>
    <mergeCell ref="A54:B55"/>
    <mergeCell ref="D54:H54"/>
    <mergeCell ref="I54:I55"/>
    <mergeCell ref="J54:P54"/>
    <mergeCell ref="S54:Y54"/>
    <mergeCell ref="Q54:R55"/>
    <mergeCell ref="D55:G55"/>
    <mergeCell ref="J55:O55"/>
    <mergeCell ref="S55:X55"/>
    <mergeCell ref="AB48:AB51"/>
    <mergeCell ref="D49:E49"/>
    <mergeCell ref="G49:H49"/>
    <mergeCell ref="J49:K49"/>
    <mergeCell ref="L49:M49"/>
    <mergeCell ref="N49:O49"/>
    <mergeCell ref="D50:E50"/>
    <mergeCell ref="G50:H50"/>
    <mergeCell ref="J50:K50"/>
    <mergeCell ref="L50:M50"/>
    <mergeCell ref="AB44:AB47"/>
    <mergeCell ref="D45:E45"/>
    <mergeCell ref="G45:H45"/>
    <mergeCell ref="J45:K45"/>
    <mergeCell ref="L45:M45"/>
    <mergeCell ref="N45:O45"/>
    <mergeCell ref="D46:E46"/>
    <mergeCell ref="G46:H46"/>
    <mergeCell ref="J46:K46"/>
    <mergeCell ref="L46:M46"/>
    <mergeCell ref="A44:A47"/>
    <mergeCell ref="D44:E44"/>
    <mergeCell ref="G44:H44"/>
    <mergeCell ref="J44:K44"/>
    <mergeCell ref="L44:M44"/>
    <mergeCell ref="N44:O44"/>
    <mergeCell ref="G51:H51"/>
    <mergeCell ref="J51:K51"/>
    <mergeCell ref="N46:O46"/>
    <mergeCell ref="D47:E47"/>
    <mergeCell ref="G47:H47"/>
    <mergeCell ref="J47:K47"/>
    <mergeCell ref="L47:M47"/>
    <mergeCell ref="N47:O47"/>
    <mergeCell ref="L51:M51"/>
    <mergeCell ref="N51:O51"/>
    <mergeCell ref="A48:A51"/>
    <mergeCell ref="D48:E48"/>
    <mergeCell ref="G48:H48"/>
    <mergeCell ref="J48:K48"/>
    <mergeCell ref="L48:M48"/>
    <mergeCell ref="N48:O48"/>
    <mergeCell ref="N50:O50"/>
    <mergeCell ref="D51:E51"/>
    <mergeCell ref="AB40:AB43"/>
    <mergeCell ref="D41:E41"/>
    <mergeCell ref="G41:H41"/>
    <mergeCell ref="J41:K41"/>
    <mergeCell ref="L41:M41"/>
    <mergeCell ref="N41:O41"/>
    <mergeCell ref="D42:E42"/>
    <mergeCell ref="G42:H42"/>
    <mergeCell ref="J42:K42"/>
    <mergeCell ref="L42:M42"/>
    <mergeCell ref="G43:H43"/>
    <mergeCell ref="J43:K43"/>
    <mergeCell ref="L43:M43"/>
    <mergeCell ref="N43:O43"/>
    <mergeCell ref="A40:A43"/>
    <mergeCell ref="D40:E40"/>
    <mergeCell ref="G40:H40"/>
    <mergeCell ref="J40:K40"/>
    <mergeCell ref="L40:M40"/>
    <mergeCell ref="N40:O40"/>
    <mergeCell ref="N42:O42"/>
    <mergeCell ref="D43:E43"/>
    <mergeCell ref="A36:A39"/>
    <mergeCell ref="AB36:AB39"/>
    <mergeCell ref="D37:E37"/>
    <mergeCell ref="G37:H37"/>
    <mergeCell ref="J37:K37"/>
    <mergeCell ref="L37:M37"/>
    <mergeCell ref="N37:O37"/>
    <mergeCell ref="D38:E38"/>
    <mergeCell ref="G38:H38"/>
    <mergeCell ref="J38:K38"/>
    <mergeCell ref="L38:M38"/>
    <mergeCell ref="D36:E36"/>
    <mergeCell ref="G36:H36"/>
    <mergeCell ref="J36:K36"/>
    <mergeCell ref="L36:M36"/>
    <mergeCell ref="N36:O36"/>
    <mergeCell ref="N38:O38"/>
    <mergeCell ref="D39:E39"/>
    <mergeCell ref="G39:H39"/>
    <mergeCell ref="J39:K39"/>
    <mergeCell ref="L39:M39"/>
    <mergeCell ref="N39:O39"/>
    <mergeCell ref="AB32:AB35"/>
    <mergeCell ref="D33:E33"/>
    <mergeCell ref="G33:H33"/>
    <mergeCell ref="J33:K33"/>
    <mergeCell ref="L33:M33"/>
    <mergeCell ref="N33:O33"/>
    <mergeCell ref="D34:E34"/>
    <mergeCell ref="G34:H34"/>
    <mergeCell ref="J34:K34"/>
    <mergeCell ref="L34:M34"/>
    <mergeCell ref="A32:A35"/>
    <mergeCell ref="D32:E32"/>
    <mergeCell ref="G32:H32"/>
    <mergeCell ref="J32:K32"/>
    <mergeCell ref="L32:M32"/>
    <mergeCell ref="N32:O32"/>
    <mergeCell ref="N34:O34"/>
    <mergeCell ref="D35:E35"/>
    <mergeCell ref="G35:H35"/>
    <mergeCell ref="J35:K35"/>
    <mergeCell ref="L35:M35"/>
    <mergeCell ref="N35:O35"/>
    <mergeCell ref="AB28:AB31"/>
    <mergeCell ref="D29:E29"/>
    <mergeCell ref="G29:H29"/>
    <mergeCell ref="J29:K29"/>
    <mergeCell ref="L29:M29"/>
    <mergeCell ref="N29:O29"/>
    <mergeCell ref="D30:E30"/>
    <mergeCell ref="G30:H30"/>
    <mergeCell ref="J30:K30"/>
    <mergeCell ref="L30:M30"/>
    <mergeCell ref="G31:H31"/>
    <mergeCell ref="J31:K31"/>
    <mergeCell ref="L31:M31"/>
    <mergeCell ref="N31:O31"/>
    <mergeCell ref="A28:A31"/>
    <mergeCell ref="D28:E28"/>
    <mergeCell ref="G28:H28"/>
    <mergeCell ref="J28:K28"/>
    <mergeCell ref="L28:M28"/>
    <mergeCell ref="N28:O28"/>
    <mergeCell ref="N30:O30"/>
    <mergeCell ref="D31:E31"/>
    <mergeCell ref="A24:A27"/>
    <mergeCell ref="AB24:AB27"/>
    <mergeCell ref="D25:E25"/>
    <mergeCell ref="G25:H25"/>
    <mergeCell ref="J25:K25"/>
    <mergeCell ref="L25:M25"/>
    <mergeCell ref="N25:O25"/>
    <mergeCell ref="D26:E26"/>
    <mergeCell ref="G26:H26"/>
    <mergeCell ref="J26:K26"/>
    <mergeCell ref="L26:M26"/>
    <mergeCell ref="D24:E24"/>
    <mergeCell ref="G24:H24"/>
    <mergeCell ref="J24:K24"/>
    <mergeCell ref="L24:M24"/>
    <mergeCell ref="N24:O24"/>
    <mergeCell ref="N26:O26"/>
    <mergeCell ref="D27:E27"/>
    <mergeCell ref="G27:H27"/>
    <mergeCell ref="J27:K27"/>
    <mergeCell ref="L27:M27"/>
    <mergeCell ref="N27:O27"/>
    <mergeCell ref="D22:I22"/>
    <mergeCell ref="M22:Z22"/>
    <mergeCell ref="C23:I23"/>
    <mergeCell ref="J23:K23"/>
    <mergeCell ref="L23:M23"/>
    <mergeCell ref="N23:O23"/>
    <mergeCell ref="P23:Z23"/>
    <mergeCell ref="A20:B20"/>
    <mergeCell ref="D20:E20"/>
    <mergeCell ref="G20:H20"/>
    <mergeCell ref="J20:K20"/>
    <mergeCell ref="L20:M20"/>
    <mergeCell ref="N20:O20"/>
    <mergeCell ref="A19:B19"/>
    <mergeCell ref="D19:E19"/>
    <mergeCell ref="G19:H19"/>
    <mergeCell ref="J19:K19"/>
    <mergeCell ref="L19:M19"/>
    <mergeCell ref="N19:O19"/>
    <mergeCell ref="A18:B18"/>
    <mergeCell ref="D18:E18"/>
    <mergeCell ref="G18:H18"/>
    <mergeCell ref="J18:K18"/>
    <mergeCell ref="L18:M18"/>
    <mergeCell ref="N18:O18"/>
    <mergeCell ref="A17:B17"/>
    <mergeCell ref="D17:E17"/>
    <mergeCell ref="G17:H17"/>
    <mergeCell ref="J17:K17"/>
    <mergeCell ref="L17:M17"/>
    <mergeCell ref="N17:O17"/>
    <mergeCell ref="A16:B16"/>
    <mergeCell ref="D16:E16"/>
    <mergeCell ref="G16:H16"/>
    <mergeCell ref="J16:K16"/>
    <mergeCell ref="L16:M16"/>
    <mergeCell ref="N16:O16"/>
    <mergeCell ref="A15:B15"/>
    <mergeCell ref="D15:E15"/>
    <mergeCell ref="G15:H15"/>
    <mergeCell ref="J15:K15"/>
    <mergeCell ref="L15:M15"/>
    <mergeCell ref="N15:O15"/>
    <mergeCell ref="A14:B14"/>
    <mergeCell ref="D14:E14"/>
    <mergeCell ref="G14:H14"/>
    <mergeCell ref="J14:K14"/>
    <mergeCell ref="L14:M14"/>
    <mergeCell ref="N14:O14"/>
    <mergeCell ref="A13:B13"/>
    <mergeCell ref="D13:E13"/>
    <mergeCell ref="G13:H13"/>
    <mergeCell ref="J13:K13"/>
    <mergeCell ref="L13:M13"/>
    <mergeCell ref="N13:O13"/>
    <mergeCell ref="A9:B9"/>
    <mergeCell ref="A12:B12"/>
    <mergeCell ref="C12:I12"/>
    <mergeCell ref="J12:K12"/>
    <mergeCell ref="L12:M12"/>
    <mergeCell ref="C9:J9"/>
    <mergeCell ref="AE11:AL12"/>
    <mergeCell ref="A7:B7"/>
    <mergeCell ref="C7:J7"/>
    <mergeCell ref="K7:O7"/>
    <mergeCell ref="A8:B8"/>
    <mergeCell ref="C8:J8"/>
    <mergeCell ref="K8:O8"/>
    <mergeCell ref="A4:Z4"/>
    <mergeCell ref="A5:B5"/>
    <mergeCell ref="C5:F5"/>
    <mergeCell ref="K5:O5"/>
    <mergeCell ref="P5:Z5"/>
    <mergeCell ref="P6:Z6"/>
    <mergeCell ref="AB4:AC4"/>
    <mergeCell ref="AE4:AL4"/>
    <mergeCell ref="AB5:AC5"/>
    <mergeCell ref="N12:O12"/>
    <mergeCell ref="P12:Z12"/>
  </mergeCells>
  <phoneticPr fontId="1"/>
  <printOptions horizontalCentered="1" verticalCentered="1"/>
  <pageMargins left="0.39370078740157483" right="0.39370078740157483" top="0.11811023622047245" bottom="0.39370078740157483" header="0.31496062992125984" footer="0.31496062992125984"/>
  <pageSetup paperSize="9" scale="71" orientation="portrait" horizontalDpi="300" verticalDpi="300" r:id="rId1"/>
</worksheet>
</file>

<file path=xl/worksheets/sheet9.xml><?xml version="1.0" encoding="utf-8"?>
<worksheet xmlns="http://schemas.openxmlformats.org/spreadsheetml/2006/main" xmlns:r="http://schemas.openxmlformats.org/officeDocument/2006/relationships">
  <sheetPr codeName="Sheet6">
    <tabColor theme="6"/>
  </sheetPr>
  <dimension ref="A1:AJ37"/>
  <sheetViews>
    <sheetView zoomScale="90" zoomScaleNormal="90" workbookViewId="0">
      <selection activeCell="A6" sqref="A6:R6"/>
    </sheetView>
  </sheetViews>
  <sheetFormatPr defaultColWidth="5" defaultRowHeight="30" customHeight="1"/>
  <cols>
    <col min="1" max="18" width="5.625" style="17" customWidth="1"/>
    <col min="19" max="19" width="5" style="47"/>
    <col min="20" max="20" width="5" style="152"/>
    <col min="21" max="21" width="0" style="17" hidden="1" customWidth="1"/>
    <col min="22" max="16384" width="5" style="17"/>
  </cols>
  <sheetData>
    <row r="1" spans="1:36" s="47" customFormat="1" ht="3.75" customHeight="1">
      <c r="Q1" s="57"/>
      <c r="R1" s="57"/>
      <c r="T1" s="152"/>
      <c r="W1" s="536" t="s">
        <v>151</v>
      </c>
      <c r="Y1" s="58"/>
      <c r="Z1" s="58"/>
      <c r="AA1" s="58"/>
      <c r="AJ1" s="56"/>
    </row>
    <row r="2" spans="1:36" s="47" customFormat="1" ht="3.75" customHeight="1">
      <c r="T2" s="152"/>
      <c r="W2" s="536"/>
      <c r="Y2" s="58"/>
      <c r="Z2" s="58"/>
      <c r="AA2" s="58"/>
      <c r="AJ2" s="56"/>
    </row>
    <row r="3" spans="1:36" s="47" customFormat="1" ht="3.75" customHeight="1">
      <c r="Q3" s="57"/>
      <c r="R3" s="57"/>
      <c r="T3" s="152"/>
      <c r="W3" s="536"/>
      <c r="Y3" s="58"/>
      <c r="Z3" s="58"/>
      <c r="AA3" s="58"/>
      <c r="AJ3" s="56"/>
    </row>
    <row r="4" spans="1:36" s="47" customFormat="1" ht="3.75" customHeight="1">
      <c r="T4" s="152"/>
      <c r="W4" s="536"/>
      <c r="AJ4" s="56"/>
    </row>
    <row r="5" spans="1:36" s="47" customFormat="1" ht="3.75" customHeight="1">
      <c r="Q5" s="57"/>
      <c r="R5" s="57"/>
      <c r="T5" s="152"/>
      <c r="W5" s="536"/>
      <c r="AJ5" s="56"/>
    </row>
    <row r="6" spans="1:36" ht="30" customHeight="1">
      <c r="A6" s="476" t="s">
        <v>98</v>
      </c>
      <c r="B6" s="476"/>
      <c r="C6" s="476"/>
      <c r="D6" s="476"/>
      <c r="E6" s="476"/>
      <c r="F6" s="476"/>
      <c r="G6" s="476"/>
      <c r="H6" s="476"/>
      <c r="I6" s="476"/>
      <c r="J6" s="476"/>
      <c r="K6" s="476"/>
      <c r="L6" s="476"/>
      <c r="M6" s="476"/>
      <c r="N6" s="476"/>
      <c r="O6" s="476"/>
      <c r="P6" s="476"/>
      <c r="Q6" s="476"/>
      <c r="R6" s="476"/>
      <c r="W6" s="536"/>
    </row>
    <row r="7" spans="1:36" ht="30" customHeight="1" thickBot="1">
      <c r="A7" s="153"/>
      <c r="B7" s="153"/>
      <c r="C7" s="153"/>
      <c r="D7" s="153"/>
      <c r="E7" s="153"/>
      <c r="F7" s="153"/>
      <c r="G7" s="153"/>
      <c r="H7" s="153"/>
      <c r="I7" s="153"/>
      <c r="J7" s="153"/>
      <c r="K7" s="153"/>
      <c r="L7" s="153"/>
      <c r="M7" s="153"/>
      <c r="N7" s="153"/>
      <c r="O7" s="153"/>
      <c r="P7" s="153"/>
      <c r="Q7" s="153"/>
      <c r="R7" s="153"/>
      <c r="W7" s="536"/>
    </row>
    <row r="8" spans="1:36" ht="33.75" customHeight="1">
      <c r="A8" s="466" t="s">
        <v>23</v>
      </c>
      <c r="B8" s="477"/>
      <c r="C8" s="478"/>
      <c r="D8" s="479" t="str">
        <f>データベース!A8&amp;データベース!D8&amp;データベース!G8</f>
        <v>高等学校</v>
      </c>
      <c r="E8" s="480"/>
      <c r="F8" s="480"/>
      <c r="G8" s="480"/>
      <c r="H8" s="480"/>
      <c r="I8" s="481"/>
      <c r="J8" s="466" t="s">
        <v>35</v>
      </c>
      <c r="K8" s="477"/>
      <c r="L8" s="478"/>
      <c r="M8" s="482">
        <f>データベース!A10</f>
        <v>0</v>
      </c>
      <c r="N8" s="483"/>
      <c r="O8" s="483"/>
      <c r="P8" s="483"/>
      <c r="Q8" s="483"/>
      <c r="R8" s="484"/>
      <c r="W8" s="536"/>
    </row>
    <row r="9" spans="1:36" ht="33.75" customHeight="1">
      <c r="A9" s="485" t="s">
        <v>99</v>
      </c>
      <c r="B9" s="457"/>
      <c r="C9" s="458"/>
      <c r="D9" s="486">
        <f>データベース!C12</f>
        <v>0</v>
      </c>
      <c r="E9" s="487"/>
      <c r="F9" s="487"/>
      <c r="G9" s="487"/>
      <c r="H9" s="487"/>
      <c r="I9" s="487"/>
      <c r="J9" s="485" t="s">
        <v>100</v>
      </c>
      <c r="K9" s="457"/>
      <c r="L9" s="458"/>
      <c r="M9" s="488">
        <f>データベース!J12</f>
        <v>0</v>
      </c>
      <c r="N9" s="489"/>
      <c r="O9" s="489"/>
      <c r="P9" s="489"/>
      <c r="Q9" s="489"/>
      <c r="R9" s="490"/>
      <c r="W9" s="536"/>
    </row>
    <row r="10" spans="1:36" ht="33.75" customHeight="1" thickBot="1">
      <c r="A10" s="468" t="s">
        <v>101</v>
      </c>
      <c r="B10" s="469"/>
      <c r="C10" s="470"/>
      <c r="D10" s="471"/>
      <c r="E10" s="472"/>
      <c r="F10" s="472"/>
      <c r="G10" s="472"/>
      <c r="H10" s="472"/>
      <c r="I10" s="472"/>
      <c r="J10" s="468" t="s">
        <v>102</v>
      </c>
      <c r="K10" s="469"/>
      <c r="L10" s="470"/>
      <c r="M10" s="473"/>
      <c r="N10" s="474"/>
      <c r="O10" s="474"/>
      <c r="P10" s="474"/>
      <c r="Q10" s="474"/>
      <c r="R10" s="475"/>
      <c r="S10" s="154" t="s">
        <v>152</v>
      </c>
      <c r="T10" s="155" t="s">
        <v>150</v>
      </c>
      <c r="W10" s="536"/>
    </row>
    <row r="11" spans="1:36" ht="33.75" customHeight="1">
      <c r="A11" s="367" t="s">
        <v>112</v>
      </c>
      <c r="B11" s="495"/>
      <c r="C11" s="496"/>
      <c r="D11" s="503" t="s">
        <v>103</v>
      </c>
      <c r="E11" s="504"/>
      <c r="F11" s="505"/>
      <c r="G11" s="503" t="s">
        <v>104</v>
      </c>
      <c r="H11" s="504"/>
      <c r="I11" s="505"/>
      <c r="J11" s="503" t="s">
        <v>105</v>
      </c>
      <c r="K11" s="504"/>
      <c r="L11" s="505"/>
      <c r="M11" s="503" t="s">
        <v>106</v>
      </c>
      <c r="N11" s="504"/>
      <c r="O11" s="544"/>
      <c r="P11" s="545" t="s">
        <v>107</v>
      </c>
      <c r="Q11" s="504"/>
      <c r="R11" s="505"/>
      <c r="U11" s="17" t="s">
        <v>113</v>
      </c>
    </row>
    <row r="12" spans="1:36" ht="33.75" customHeight="1" thickBot="1">
      <c r="A12" s="497"/>
      <c r="B12" s="498"/>
      <c r="C12" s="499"/>
      <c r="D12" s="500"/>
      <c r="E12" s="501"/>
      <c r="F12" s="502"/>
      <c r="G12" s="500"/>
      <c r="H12" s="501"/>
      <c r="I12" s="502"/>
      <c r="J12" s="500"/>
      <c r="K12" s="501"/>
      <c r="L12" s="502"/>
      <c r="M12" s="500"/>
      <c r="N12" s="501"/>
      <c r="O12" s="501"/>
      <c r="P12" s="543"/>
      <c r="Q12" s="501"/>
      <c r="R12" s="156" t="s">
        <v>108</v>
      </c>
      <c r="S12" s="154" t="s">
        <v>152</v>
      </c>
      <c r="T12" s="155" t="s">
        <v>153</v>
      </c>
      <c r="U12" s="157"/>
      <c r="V12" s="537" t="s">
        <v>154</v>
      </c>
      <c r="W12" s="537"/>
      <c r="X12" s="537"/>
      <c r="Y12" s="537"/>
      <c r="Z12" s="537"/>
      <c r="AA12" s="537"/>
      <c r="AB12" s="537"/>
    </row>
    <row r="13" spans="1:36" ht="33.75" customHeight="1">
      <c r="A13" s="158" t="s">
        <v>114</v>
      </c>
      <c r="B13" s="159"/>
      <c r="C13" s="159"/>
      <c r="D13" s="159"/>
      <c r="E13" s="159"/>
      <c r="F13" s="159"/>
      <c r="G13" s="159"/>
      <c r="H13" s="159"/>
      <c r="I13" s="159"/>
      <c r="J13" s="159"/>
      <c r="K13" s="159"/>
      <c r="L13" s="159"/>
      <c r="M13" s="159"/>
      <c r="N13" s="159"/>
      <c r="O13" s="159"/>
      <c r="P13" s="159"/>
      <c r="Q13" s="159"/>
      <c r="R13" s="160"/>
    </row>
    <row r="14" spans="1:36" s="47" customFormat="1" ht="33.75" customHeight="1" thickBot="1">
      <c r="A14" s="144"/>
      <c r="B14" s="145"/>
      <c r="C14" s="71">
        <v>11</v>
      </c>
      <c r="D14" s="161" t="s">
        <v>115</v>
      </c>
      <c r="E14" s="71">
        <v>4</v>
      </c>
      <c r="F14" s="161" t="s">
        <v>116</v>
      </c>
      <c r="G14" s="161" t="s">
        <v>118</v>
      </c>
      <c r="H14" s="161" t="s">
        <v>117</v>
      </c>
      <c r="I14" s="161" t="s">
        <v>119</v>
      </c>
      <c r="J14" s="161" t="s">
        <v>120</v>
      </c>
      <c r="K14" s="71"/>
      <c r="L14" s="161" t="s">
        <v>121</v>
      </c>
      <c r="M14" s="162"/>
      <c r="N14" s="161" t="s">
        <v>122</v>
      </c>
      <c r="O14" s="161" t="s">
        <v>123</v>
      </c>
      <c r="P14" s="161"/>
      <c r="Q14" s="145"/>
      <c r="R14" s="146"/>
      <c r="S14" s="154" t="s">
        <v>152</v>
      </c>
      <c r="T14" s="155" t="s">
        <v>150</v>
      </c>
    </row>
    <row r="15" spans="1:36" ht="33.75" customHeight="1" thickBot="1"/>
    <row r="16" spans="1:36" ht="33.75" customHeight="1">
      <c r="A16" s="409" t="s">
        <v>124</v>
      </c>
      <c r="B16" s="492"/>
      <c r="C16" s="492"/>
      <c r="D16" s="494"/>
      <c r="E16" s="491" t="s">
        <v>125</v>
      </c>
      <c r="F16" s="492"/>
      <c r="G16" s="492"/>
      <c r="H16" s="492"/>
      <c r="I16" s="492" t="s">
        <v>126</v>
      </c>
      <c r="J16" s="492"/>
      <c r="K16" s="492"/>
      <c r="L16" s="493"/>
      <c r="M16" s="478" t="s">
        <v>127</v>
      </c>
      <c r="N16" s="492"/>
      <c r="O16" s="492"/>
      <c r="P16" s="492"/>
      <c r="Q16" s="492"/>
      <c r="R16" s="493"/>
    </row>
    <row r="17" spans="1:28" ht="33.75" customHeight="1" thickBot="1">
      <c r="A17" s="405" t="s">
        <v>11</v>
      </c>
      <c r="B17" s="508"/>
      <c r="C17" s="508"/>
      <c r="D17" s="509"/>
      <c r="E17" s="405" t="s">
        <v>128</v>
      </c>
      <c r="F17" s="508"/>
      <c r="G17" s="508" t="s">
        <v>129</v>
      </c>
      <c r="H17" s="508"/>
      <c r="I17" s="508" t="s">
        <v>130</v>
      </c>
      <c r="J17" s="508"/>
      <c r="K17" s="508" t="s">
        <v>131</v>
      </c>
      <c r="L17" s="406"/>
      <c r="M17" s="470"/>
      <c r="N17" s="508"/>
      <c r="O17" s="508"/>
      <c r="P17" s="508"/>
      <c r="Q17" s="508"/>
      <c r="R17" s="406"/>
    </row>
    <row r="18" spans="1:28" ht="33.75" customHeight="1">
      <c r="A18" s="526" t="s">
        <v>132</v>
      </c>
      <c r="B18" s="527"/>
      <c r="C18" s="527"/>
      <c r="D18" s="163" t="s">
        <v>133</v>
      </c>
      <c r="E18" s="529"/>
      <c r="F18" s="530"/>
      <c r="G18" s="530"/>
      <c r="H18" s="530"/>
      <c r="I18" s="530"/>
      <c r="J18" s="530"/>
      <c r="K18" s="530"/>
      <c r="L18" s="542"/>
      <c r="M18" s="513"/>
      <c r="N18" s="514"/>
      <c r="O18" s="514"/>
      <c r="P18" s="514"/>
      <c r="Q18" s="514"/>
      <c r="R18" s="515"/>
      <c r="S18" s="154" t="s">
        <v>152</v>
      </c>
      <c r="T18" s="155" t="s">
        <v>150</v>
      </c>
      <c r="U18" s="157"/>
      <c r="V18" s="157" t="s">
        <v>155</v>
      </c>
      <c r="W18" s="157"/>
      <c r="X18" s="157"/>
      <c r="Y18" s="157"/>
      <c r="Z18" s="157"/>
      <c r="AA18" s="157"/>
      <c r="AB18" s="157"/>
    </row>
    <row r="19" spans="1:28" ht="33.75" customHeight="1">
      <c r="A19" s="528"/>
      <c r="B19" s="520"/>
      <c r="C19" s="520"/>
      <c r="D19" s="164" t="s">
        <v>134</v>
      </c>
      <c r="E19" s="523"/>
      <c r="F19" s="506"/>
      <c r="G19" s="506"/>
      <c r="H19" s="506"/>
      <c r="I19" s="506"/>
      <c r="J19" s="506"/>
      <c r="K19" s="506"/>
      <c r="L19" s="507"/>
      <c r="M19" s="516"/>
      <c r="N19" s="517"/>
      <c r="O19" s="517"/>
      <c r="P19" s="517"/>
      <c r="Q19" s="517"/>
      <c r="R19" s="518"/>
      <c r="S19" s="154" t="s">
        <v>152</v>
      </c>
      <c r="T19" s="155" t="s">
        <v>150</v>
      </c>
      <c r="U19" s="157"/>
      <c r="V19" s="165" t="s">
        <v>156</v>
      </c>
      <c r="W19" s="157"/>
      <c r="X19" s="157"/>
      <c r="Y19" s="157"/>
      <c r="Z19" s="157"/>
      <c r="AA19" s="157"/>
      <c r="AB19" s="157"/>
    </row>
    <row r="20" spans="1:28" ht="33.75" customHeight="1">
      <c r="A20" s="519" t="s">
        <v>135</v>
      </c>
      <c r="B20" s="520"/>
      <c r="C20" s="520"/>
      <c r="D20" s="164" t="s">
        <v>133</v>
      </c>
      <c r="E20" s="523"/>
      <c r="F20" s="506"/>
      <c r="G20" s="506"/>
      <c r="H20" s="506"/>
      <c r="I20" s="506"/>
      <c r="J20" s="506"/>
      <c r="K20" s="506"/>
      <c r="L20" s="507"/>
      <c r="M20" s="516"/>
      <c r="N20" s="517"/>
      <c r="O20" s="517"/>
      <c r="P20" s="517"/>
      <c r="Q20" s="517"/>
      <c r="R20" s="518"/>
      <c r="S20" s="154" t="s">
        <v>152</v>
      </c>
      <c r="T20" s="155" t="s">
        <v>150</v>
      </c>
      <c r="U20" s="157"/>
      <c r="V20" s="166" t="s">
        <v>177</v>
      </c>
      <c r="W20" s="157"/>
      <c r="X20" s="157"/>
      <c r="Y20" s="157"/>
      <c r="Z20" s="157"/>
      <c r="AA20" s="157"/>
      <c r="AB20" s="157"/>
    </row>
    <row r="21" spans="1:28" ht="33.75" customHeight="1" thickBot="1">
      <c r="A21" s="521"/>
      <c r="B21" s="522"/>
      <c r="C21" s="522"/>
      <c r="D21" s="167" t="s">
        <v>134</v>
      </c>
      <c r="E21" s="524"/>
      <c r="F21" s="525"/>
      <c r="G21" s="525"/>
      <c r="H21" s="525"/>
      <c r="I21" s="525"/>
      <c r="J21" s="525"/>
      <c r="K21" s="525"/>
      <c r="L21" s="538"/>
      <c r="M21" s="539"/>
      <c r="N21" s="540"/>
      <c r="O21" s="540"/>
      <c r="P21" s="540"/>
      <c r="Q21" s="540"/>
      <c r="R21" s="541"/>
      <c r="S21" s="154" t="s">
        <v>152</v>
      </c>
      <c r="T21" s="155" t="s">
        <v>150</v>
      </c>
      <c r="U21" s="157"/>
      <c r="V21" s="157"/>
      <c r="W21" s="157"/>
      <c r="X21" s="157"/>
      <c r="Y21" s="157"/>
      <c r="Z21" s="157"/>
      <c r="AA21" s="157"/>
      <c r="AB21" s="157"/>
    </row>
    <row r="22" spans="1:28" ht="33.75" customHeight="1" thickBot="1">
      <c r="A22" s="531" t="s">
        <v>136</v>
      </c>
      <c r="B22" s="511"/>
      <c r="C22" s="511"/>
      <c r="D22" s="532"/>
      <c r="E22" s="533">
        <f>SUM(E18:F21)</f>
        <v>0</v>
      </c>
      <c r="F22" s="534"/>
      <c r="G22" s="534">
        <f t="shared" ref="G22" si="0">SUM(G18:H21)</f>
        <v>0</v>
      </c>
      <c r="H22" s="534"/>
      <c r="I22" s="534">
        <f t="shared" ref="I22" si="1">SUM(I18:J21)</f>
        <v>0</v>
      </c>
      <c r="J22" s="534"/>
      <c r="K22" s="534">
        <f t="shared" ref="K22" si="2">SUM(K18:L21)</f>
        <v>0</v>
      </c>
      <c r="L22" s="535"/>
      <c r="M22" s="510"/>
      <c r="N22" s="511"/>
      <c r="O22" s="511"/>
      <c r="P22" s="511"/>
      <c r="Q22" s="511"/>
      <c r="R22" s="512"/>
    </row>
    <row r="23" spans="1:28" ht="33.75" customHeight="1"/>
    <row r="24" spans="1:28" ht="22.5" customHeight="1">
      <c r="A24" s="168" t="s">
        <v>142</v>
      </c>
    </row>
    <row r="25" spans="1:28" ht="22.5" customHeight="1">
      <c r="A25" s="168" t="s">
        <v>143</v>
      </c>
    </row>
    <row r="26" spans="1:28" ht="22.5" customHeight="1">
      <c r="A26" s="168" t="s">
        <v>144</v>
      </c>
    </row>
    <row r="27" spans="1:28" ht="22.5" customHeight="1">
      <c r="A27" s="168" t="s">
        <v>145</v>
      </c>
    </row>
    <row r="28" spans="1:28" ht="22.5" customHeight="1">
      <c r="A28" s="168" t="s">
        <v>137</v>
      </c>
    </row>
    <row r="29" spans="1:28" ht="22.5" customHeight="1">
      <c r="A29" s="168" t="s">
        <v>138</v>
      </c>
    </row>
    <row r="30" spans="1:28" ht="22.5" customHeight="1">
      <c r="A30" s="168" t="s">
        <v>146</v>
      </c>
    </row>
    <row r="31" spans="1:28" ht="22.5" customHeight="1">
      <c r="A31" s="168" t="s">
        <v>147</v>
      </c>
    </row>
    <row r="32" spans="1:28" ht="22.5" customHeight="1">
      <c r="A32" s="168" t="s">
        <v>139</v>
      </c>
    </row>
    <row r="33" spans="1:1" ht="22.5" customHeight="1">
      <c r="A33" s="168" t="s">
        <v>140</v>
      </c>
    </row>
    <row r="34" spans="1:1" ht="22.5" customHeight="1">
      <c r="A34" s="168" t="s">
        <v>141</v>
      </c>
    </row>
    <row r="35" spans="1:1" ht="22.5" customHeight="1">
      <c r="A35" s="168" t="s">
        <v>148</v>
      </c>
    </row>
    <row r="36" spans="1:1" ht="22.5" customHeight="1">
      <c r="A36" s="168" t="s">
        <v>149</v>
      </c>
    </row>
    <row r="37" spans="1:1" ht="22.5" customHeight="1">
      <c r="A37" s="168" t="s">
        <v>157</v>
      </c>
    </row>
  </sheetData>
  <sheetProtection sheet="1" objects="1" scenarios="1"/>
  <mergeCells count="63">
    <mergeCell ref="W1:W10"/>
    <mergeCell ref="V12:AB12"/>
    <mergeCell ref="I21:J21"/>
    <mergeCell ref="K21:L21"/>
    <mergeCell ref="M21:R21"/>
    <mergeCell ref="M16:R17"/>
    <mergeCell ref="K18:L18"/>
    <mergeCell ref="M12:O12"/>
    <mergeCell ref="P12:Q12"/>
    <mergeCell ref="M11:O11"/>
    <mergeCell ref="P11:R11"/>
    <mergeCell ref="A22:D22"/>
    <mergeCell ref="E22:F22"/>
    <mergeCell ref="G22:H22"/>
    <mergeCell ref="I22:J22"/>
    <mergeCell ref="K22:L22"/>
    <mergeCell ref="M22:R22"/>
    <mergeCell ref="M18:R18"/>
    <mergeCell ref="M19:R19"/>
    <mergeCell ref="A20:C21"/>
    <mergeCell ref="E20:F20"/>
    <mergeCell ref="G20:H20"/>
    <mergeCell ref="I20:J20"/>
    <mergeCell ref="K20:L20"/>
    <mergeCell ref="M20:R20"/>
    <mergeCell ref="E21:F21"/>
    <mergeCell ref="G21:H21"/>
    <mergeCell ref="A18:C19"/>
    <mergeCell ref="E18:F18"/>
    <mergeCell ref="E19:F19"/>
    <mergeCell ref="G18:H18"/>
    <mergeCell ref="I18:J18"/>
    <mergeCell ref="G19:H19"/>
    <mergeCell ref="I19:J19"/>
    <mergeCell ref="K19:L19"/>
    <mergeCell ref="A17:D17"/>
    <mergeCell ref="E17:F17"/>
    <mergeCell ref="G17:H17"/>
    <mergeCell ref="I17:J17"/>
    <mergeCell ref="K17:L17"/>
    <mergeCell ref="E16:H16"/>
    <mergeCell ref="I16:L16"/>
    <mergeCell ref="A16:D16"/>
    <mergeCell ref="A11:C12"/>
    <mergeCell ref="D12:F12"/>
    <mergeCell ref="G12:I12"/>
    <mergeCell ref="J12:L12"/>
    <mergeCell ref="D11:F11"/>
    <mergeCell ref="G11:I11"/>
    <mergeCell ref="J11:L11"/>
    <mergeCell ref="A10:C10"/>
    <mergeCell ref="D10:I10"/>
    <mergeCell ref="J10:L10"/>
    <mergeCell ref="M10:R10"/>
    <mergeCell ref="A6:R6"/>
    <mergeCell ref="A8:C8"/>
    <mergeCell ref="D8:I8"/>
    <mergeCell ref="J8:L8"/>
    <mergeCell ref="M8:R8"/>
    <mergeCell ref="A9:C9"/>
    <mergeCell ref="D9:I9"/>
    <mergeCell ref="J9:L9"/>
    <mergeCell ref="M9:R9"/>
  </mergeCells>
  <phoneticPr fontId="1"/>
  <dataValidations count="1">
    <dataValidation type="list" allowBlank="1" showInputMessage="1" showErrorMessage="1" sqref="D12:O12">
      <formula1>$U$11:$U$12</formula1>
    </dataValidation>
  </dataValidations>
  <printOptions horizontalCentered="1"/>
  <pageMargins left="0.70866141732283472" right="0.70866141732283472" top="0.19685039370078741" bottom="0.74803149606299213" header="0.31496062992125984" footer="0.31496062992125984"/>
  <pageSetup paperSize="9" scale="86" orientation="portrait" horizontalDpi="300" verticalDpi="300"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データベース</vt:lpstr>
      <vt:lpstr>県柔連登録</vt:lpstr>
      <vt:lpstr>総体【男】</vt:lpstr>
      <vt:lpstr>総体【女】</vt:lpstr>
      <vt:lpstr>地区新人【男】 </vt:lpstr>
      <vt:lpstr>地区新人【女】 </vt:lpstr>
      <vt:lpstr>県新人【男】</vt:lpstr>
      <vt:lpstr>県新人【女】</vt:lpstr>
      <vt:lpstr>県新人【宿】</vt:lpstr>
      <vt:lpstr>選手権地区予選【男】</vt:lpstr>
      <vt:lpstr>選手権地区予選【女】</vt:lpstr>
      <vt:lpstr>選手権県予選【男】</vt:lpstr>
      <vt:lpstr>選手権県予選【女】</vt:lpstr>
      <vt:lpstr>選手変更届け</vt:lpstr>
      <vt:lpstr>オーダー</vt:lpstr>
      <vt:lpstr>県柔連登録!Print_Area</vt:lpstr>
      <vt:lpstr>県新人【宿】!Print_Area</vt:lpstr>
      <vt:lpstr>県新人【女】!Print_Area</vt:lpstr>
      <vt:lpstr>県新人【男】!Print_Area</vt:lpstr>
      <vt:lpstr>選手権県予選【女】!Print_Area</vt:lpstr>
      <vt:lpstr>選手権県予選【男】!Print_Area</vt:lpstr>
      <vt:lpstr>選手権地区予選【女】!Print_Area</vt:lpstr>
      <vt:lpstr>選手権地区予選【男】!Print_Area</vt:lpstr>
      <vt:lpstr>選手変更届け!Print_Area</vt:lpstr>
      <vt:lpstr>総体【女】!Print_Area</vt:lpstr>
      <vt:lpstr>総体【男】!Print_Area</vt:lpstr>
      <vt:lpstr>'地区新人【女】 '!Print_Area</vt:lpstr>
      <vt:lpstr>'地区新人【男】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Yoshihisa</dc:creator>
  <cp:lastModifiedBy>yamagata-koutairen3</cp:lastModifiedBy>
  <cp:lastPrinted>2018-02-28T06:41:13Z</cp:lastPrinted>
  <dcterms:created xsi:type="dcterms:W3CDTF">2016-08-25T03:26:57Z</dcterms:created>
  <dcterms:modified xsi:type="dcterms:W3CDTF">2018-02-28T06:41:18Z</dcterms:modified>
</cp:coreProperties>
</file>